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Naslovna strana" sheetId="1" r:id="rId1"/>
    <sheet name="1. Коlicina energije " sheetId="2" r:id="rId2"/>
    <sheet name="2. MDK i MCK realizacija" sheetId="3" r:id="rId3"/>
    <sheet name="3. Kapacitet ug. godišnji" sheetId="4" r:id="rId4"/>
    <sheet name="4. Kapacitet ug. kvartalni" sheetId="5" r:id="rId5"/>
    <sheet name="5. Kapacitet ug. mesečni" sheetId="6" r:id="rId6"/>
    <sheet name="6. Kapacitet ug. dnevni" sheetId="7" r:id="rId7"/>
    <sheet name="7. Kapacitet ug. unutar-dnevni" sheetId="8" r:id="rId8"/>
    <sheet name="8. Kapacitet ug. dnevni prekidn" sheetId="9" r:id="rId9"/>
    <sheet name="9. Kapacitet ug. unutar-dn prek" sheetId="10" r:id="rId10"/>
    <sheet name="10. Kapacitet ug. povratni" sheetId="11" r:id="rId11"/>
    <sheet name="11. Prekid neprek kapaciteta" sheetId="12" r:id="rId12"/>
    <sheet name="12. Kapaciteti po korisnicima" sheetId="13" r:id="rId13"/>
    <sheet name="13. OBA i kol po korisnicima" sheetId="14" r:id="rId14"/>
    <sheet name="14. Investije u gasovod" sheetId="15" r:id="rId15"/>
    <sheet name="15. Ulazi izlazi i merila" sheetId="16" r:id="rId16"/>
  </sheets>
  <externalReferences>
    <externalReference r:id="rId19"/>
  </externalReferences>
  <definedNames>
    <definedName name="_xlfn.SHEET" hidden="1">#NAME?</definedName>
    <definedName name="dfgd" localSheetId="1">#REF!</definedName>
    <definedName name="dfgd" localSheetId="10">#REF!</definedName>
    <definedName name="dfgd" localSheetId="11">#REF!</definedName>
    <definedName name="dfgd" localSheetId="12">#REF!</definedName>
    <definedName name="dfgd" localSheetId="13">#REF!</definedName>
    <definedName name="dfgd" localSheetId="2">#REF!</definedName>
    <definedName name="dfgd" localSheetId="4">#REF!</definedName>
    <definedName name="dfgd" localSheetId="5">#REF!</definedName>
    <definedName name="dfgd" localSheetId="6">#REF!</definedName>
    <definedName name="dfgd" localSheetId="7">#REF!</definedName>
    <definedName name="dfgd" localSheetId="8">#REF!</definedName>
    <definedName name="dfgd" localSheetId="9">#REF!</definedName>
    <definedName name="dfgd">#REF!</definedName>
    <definedName name="fdgskeptzokepsrot" localSheetId="1">#REF!</definedName>
    <definedName name="fdgskeptzokepsrot" localSheetId="10">#REF!</definedName>
    <definedName name="fdgskeptzokepsrot" localSheetId="11">#REF!</definedName>
    <definedName name="fdgskeptzokepsrot" localSheetId="12">#REF!</definedName>
    <definedName name="fdgskeptzokepsrot" localSheetId="13">#REF!</definedName>
    <definedName name="fdgskeptzokepsrot" localSheetId="2">#REF!</definedName>
    <definedName name="fdgskeptzokepsrot" localSheetId="4">#REF!</definedName>
    <definedName name="fdgskeptzokepsrot" localSheetId="5">#REF!</definedName>
    <definedName name="fdgskeptzokepsrot" localSheetId="6">#REF!</definedName>
    <definedName name="fdgskeptzokepsrot" localSheetId="7">#REF!</definedName>
    <definedName name="fdgskeptzokepsrot" localSheetId="8">#REF!</definedName>
    <definedName name="fdgskeptzokepsrot" localSheetId="9">#REF!</definedName>
    <definedName name="fdgskeptzokepsrot">#REF!</definedName>
    <definedName name="kolicina" localSheetId="10">#REF!</definedName>
    <definedName name="kolicina" localSheetId="11">#REF!</definedName>
    <definedName name="kolicina" localSheetId="12">#REF!</definedName>
    <definedName name="kolicina" localSheetId="13">#REF!</definedName>
    <definedName name="kolicina" localSheetId="5">#REF!</definedName>
    <definedName name="kolicina" localSheetId="6">#REF!</definedName>
    <definedName name="kolicina" localSheetId="7">#REF!</definedName>
    <definedName name="kolicina" localSheetId="8">#REF!</definedName>
    <definedName name="kolicina" localSheetId="9">#REF!</definedName>
    <definedName name="kolicina">#REF!</definedName>
    <definedName name="kolicina2" localSheetId="10">#REF!</definedName>
    <definedName name="kolicina2" localSheetId="11">#REF!</definedName>
    <definedName name="kolicina2" localSheetId="12">#REF!</definedName>
    <definedName name="kolicina2" localSheetId="13">#REF!</definedName>
    <definedName name="kolicina2" localSheetId="2">#REF!</definedName>
    <definedName name="kolicina2" localSheetId="4">#REF!</definedName>
    <definedName name="kolicina2" localSheetId="5">#REF!</definedName>
    <definedName name="kolicina2" localSheetId="6">#REF!</definedName>
    <definedName name="kolicina2" localSheetId="7">#REF!</definedName>
    <definedName name="kolicina2" localSheetId="8">#REF!</definedName>
    <definedName name="kolicina2" localSheetId="9">#REF!</definedName>
    <definedName name="kolicina2">#REF!</definedName>
    <definedName name="kolicina3" localSheetId="11">#REF!</definedName>
    <definedName name="kolicina3" localSheetId="12">#REF!</definedName>
    <definedName name="kolicina3" localSheetId="13">#REF!</definedName>
    <definedName name="kolicina3" localSheetId="5">#REF!</definedName>
    <definedName name="kolicina3" localSheetId="6">#REF!</definedName>
    <definedName name="kolicina3" localSheetId="7">#REF!</definedName>
    <definedName name="kolicina3" localSheetId="8">#REF!</definedName>
    <definedName name="kolicina3" localSheetId="9">#REF!</definedName>
    <definedName name="kolicina3">#REF!</definedName>
    <definedName name="kolicine3" localSheetId="12">#REF!</definedName>
    <definedName name="kolicine3" localSheetId="13">#REF!</definedName>
    <definedName name="kolicine3" localSheetId="5">#REF!</definedName>
    <definedName name="kolicine3" localSheetId="6">#REF!</definedName>
    <definedName name="kolicine3" localSheetId="7">#REF!</definedName>
    <definedName name="kolicine3" localSheetId="8">#REF!</definedName>
    <definedName name="kolicine3" localSheetId="9">#REF!</definedName>
    <definedName name="kolicine3">#REF!</definedName>
    <definedName name="_xlnm.Print_Area" localSheetId="1">'1. Коlicina energije '!$A$1:$Q$28</definedName>
    <definedName name="_xlnm.Print_Area" localSheetId="14">'14. Investije u gasovod'!$A$1:$P$27</definedName>
    <definedName name="_xlnm.Print_Area" localSheetId="15">'15. Ulazi izlazi i merila'!$A$1:$H$34</definedName>
    <definedName name="_xlnm.Print_Area" localSheetId="0">'Naslovna strana'!$A$1:$G$35</definedName>
    <definedName name="_xlnm.Print_Titles" localSheetId="1">'1. Коlicina energije '!$1:$5</definedName>
  </definedNames>
  <calcPr fullCalcOnLoad="1"/>
</workbook>
</file>

<file path=xl/comments15.xml><?xml version="1.0" encoding="utf-8"?>
<comments xmlns="http://schemas.openxmlformats.org/spreadsheetml/2006/main">
  <authors>
    <author>ljh</author>
  </authors>
  <commentList>
    <comment ref="O9" authorId="0">
      <text>
        <r>
          <rPr>
            <sz val="10"/>
            <rFont val="Tahoma"/>
            <family val="2"/>
          </rPr>
          <t xml:space="preserve">За полугодишњи извештај унети "30.06."
а за годишњи "31.12."
</t>
        </r>
      </text>
    </comment>
  </commentList>
</comments>
</file>

<file path=xl/comments16.xml><?xml version="1.0" encoding="utf-8"?>
<comments xmlns="http://schemas.openxmlformats.org/spreadsheetml/2006/main">
  <authors>
    <author>ljh</author>
  </authors>
  <commentList>
    <comment ref="G10" authorId="0">
      <text>
        <r>
          <rPr>
            <sz val="10"/>
            <rFont val="Tahoma"/>
            <family val="2"/>
          </rPr>
          <t xml:space="preserve">За полугодишњи извештај унети "30.06."
а за годишњи "31.12."
</t>
        </r>
      </text>
    </comment>
  </commentList>
</comments>
</file>

<file path=xl/sharedStrings.xml><?xml version="1.0" encoding="utf-8"?>
<sst xmlns="http://schemas.openxmlformats.org/spreadsheetml/2006/main" count="668" uniqueCount="213">
  <si>
    <t xml:space="preserve">Дистрибуција електричне енергије 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</si>
  <si>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</si>
  <si>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</si>
  <si>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Енергетска делатност:</t>
  </si>
  <si>
    <t>Назив енергетског субјекта:</t>
  </si>
  <si>
    <t>Седиште и адреса:</t>
  </si>
  <si>
    <t>Број лиценце:</t>
  </si>
  <si>
    <t>Година (регулаторни период):</t>
  </si>
  <si>
    <t>Особа за контакт:</t>
  </si>
  <si>
    <t>Подаци за контакт:</t>
  </si>
  <si>
    <t>* Телефон:</t>
  </si>
  <si>
    <t>* Електронска пошта:</t>
  </si>
  <si>
    <t>Датум обраде:</t>
  </si>
  <si>
    <t xml:space="preserve">Напомена: </t>
  </si>
  <si>
    <t>1)</t>
  </si>
  <si>
    <t>Тражени подаци се уносе у ћелије обојене жутом бојом</t>
  </si>
  <si>
    <t>2)</t>
  </si>
  <si>
    <t xml:space="preserve">3) </t>
  </si>
  <si>
    <t>Скраћенице:</t>
  </si>
  <si>
    <t xml:space="preserve">TС - </t>
  </si>
  <si>
    <t>Транспортни систем</t>
  </si>
  <si>
    <t xml:space="preserve">ПГ - </t>
  </si>
  <si>
    <t>АГЕНЦИЈА ЗА ЕНЕРГЕТИКУ РЕПУБЛИКЕ СРБИЈЕ</t>
  </si>
  <si>
    <t>Редни 
број</t>
  </si>
  <si>
    <t>Места преузимања / испоруке</t>
  </si>
  <si>
    <t>Укупно</t>
  </si>
  <si>
    <t>1.1</t>
  </si>
  <si>
    <t>1.1.2</t>
  </si>
  <si>
    <t>1.1.3</t>
  </si>
  <si>
    <t>1.1.4</t>
  </si>
  <si>
    <t>2.1</t>
  </si>
  <si>
    <t>2.1.1</t>
  </si>
  <si>
    <t>2.1.2</t>
  </si>
  <si>
    <t>2.1.3</t>
  </si>
  <si>
    <t>2.1.4</t>
  </si>
  <si>
    <t>2.1.5</t>
  </si>
  <si>
    <t>2.2</t>
  </si>
  <si>
    <t>Прво пуњење нове мреже</t>
  </si>
  <si>
    <t>Фактурисано истицање ПГ</t>
  </si>
  <si>
    <t>Промена количина ПГ у гасоводу због промене притиска</t>
  </si>
  <si>
    <t>Количине за надокнаду губитака ПГ</t>
  </si>
  <si>
    <t>стопа  губитака у %</t>
  </si>
  <si>
    <t>1.2</t>
  </si>
  <si>
    <t>Изградња</t>
  </si>
  <si>
    <t>Стављање ван функције</t>
  </si>
  <si>
    <t xml:space="preserve">Замена цеви </t>
  </si>
  <si>
    <t>Промена 
дужине 
гасовода</t>
  </si>
  <si>
    <t xml:space="preserve">Изградња </t>
  </si>
  <si>
    <t>Промена дужине гасовода</t>
  </si>
  <si>
    <t xml:space="preserve"> вађење</t>
  </si>
  <si>
    <t>постављање</t>
  </si>
  <si>
    <t>активних</t>
  </si>
  <si>
    <t>1.1.1</t>
  </si>
  <si>
    <t>Грејање просторија ТС</t>
  </si>
  <si>
    <t>нових</t>
  </si>
  <si>
    <t>демонтирано</t>
  </si>
  <si>
    <t>монтирано</t>
  </si>
  <si>
    <t>Остварено у току</t>
  </si>
  <si>
    <t xml:space="preserve">Број улаза/ излаза и мерних уређаја
</t>
  </si>
  <si>
    <t>2.2.1</t>
  </si>
  <si>
    <t>2.3.</t>
  </si>
  <si>
    <t>Редни
број</t>
  </si>
  <si>
    <t>1.</t>
  </si>
  <si>
    <t>2.</t>
  </si>
  <si>
    <t>3.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</si>
  <si>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</si>
  <si>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</si>
  <si>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</si>
  <si>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</si>
  <si>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</si>
  <si>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</si>
  <si>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</si>
  <si>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</si>
  <si>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</si>
  <si>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</si>
  <si>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</si>
  <si>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</si>
  <si>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4.</t>
  </si>
  <si>
    <t>Природни гас</t>
  </si>
  <si>
    <t>&lt;</t>
  </si>
  <si>
    <t>2.2.2</t>
  </si>
  <si>
    <t>1.2.1</t>
  </si>
  <si>
    <t>1.2.2</t>
  </si>
  <si>
    <t>2.2.</t>
  </si>
  <si>
    <t>Остала сопствена потрошња ТС</t>
  </si>
  <si>
    <t>Количине ПГ за погон компресора</t>
  </si>
  <si>
    <t>Назив гасовода</t>
  </si>
  <si>
    <t>Дужина гасовода (km)</t>
  </si>
  <si>
    <t>5.</t>
  </si>
  <si>
    <t>6.</t>
  </si>
  <si>
    <t>7.</t>
  </si>
  <si>
    <t>8.</t>
  </si>
  <si>
    <t>9.</t>
  </si>
  <si>
    <t>10.</t>
  </si>
  <si>
    <t>Пречник гасовода (mm)</t>
  </si>
  <si>
    <t>Транспорт природног гаса и управљање транспортним системом</t>
  </si>
  <si>
    <t>Р. 
бр.</t>
  </si>
  <si>
    <t xml:space="preserve">ТС друге државе </t>
  </si>
  <si>
    <t>1.1.</t>
  </si>
  <si>
    <t>ОТС -</t>
  </si>
  <si>
    <t>Оператор транспортног система</t>
  </si>
  <si>
    <t>Стање
на дан 01. јануара</t>
  </si>
  <si>
    <t>Стање на дан 01.јан.</t>
  </si>
  <si>
    <t>Подаци о остварењу се достављају полугодишње, најкасније до 01. авугуста текуће године, односно до 01. фебруара следеће године.</t>
  </si>
  <si>
    <t>из ТС друге државе - укупно преузето</t>
  </si>
  <si>
    <t>31.12.</t>
  </si>
  <si>
    <t>2.2.3</t>
  </si>
  <si>
    <t>1.2.3</t>
  </si>
  <si>
    <t>Назив корисника система</t>
  </si>
  <si>
    <t>Број улаза у ТС из</t>
  </si>
  <si>
    <t>Број мерила улаза у ТС из</t>
  </si>
  <si>
    <t xml:space="preserve">  ТС друге државе - укупно преузето</t>
  </si>
  <si>
    <t xml:space="preserve"> ТС друге државе - за Србију</t>
  </si>
  <si>
    <t>ТС друге државе - за прекогранични транспорт</t>
  </si>
  <si>
    <t>другог ТС у земљи</t>
  </si>
  <si>
    <t xml:space="preserve"> другог ТС у земљи</t>
  </si>
  <si>
    <t xml:space="preserve">  другог ТС у земљи</t>
  </si>
  <si>
    <t>купци прикључени на ТС</t>
  </si>
  <si>
    <t>дистрибутивни системи</t>
  </si>
  <si>
    <t>Број мерила излаза из ТС</t>
  </si>
  <si>
    <t>други ТС у земљи</t>
  </si>
  <si>
    <t>2.2.4</t>
  </si>
  <si>
    <t>2.2.5</t>
  </si>
  <si>
    <t>1.2.4</t>
  </si>
  <si>
    <t>Укупна испорука из ТС</t>
  </si>
  <si>
    <t>подземног складишта ПГ</t>
  </si>
  <si>
    <t>подземно складиште ПГ</t>
  </si>
  <si>
    <t>1.1.1.</t>
  </si>
  <si>
    <t>2.1.</t>
  </si>
  <si>
    <t>MWh</t>
  </si>
  <si>
    <t xml:space="preserve">   Сопствена потрошња ОТС</t>
  </si>
  <si>
    <t xml:space="preserve">   Грејање просторија ОТС</t>
  </si>
  <si>
    <t>производње ПГ</t>
  </si>
  <si>
    <t>kWh/h</t>
  </si>
  <si>
    <t>Укупно МЧК на излазу са ТС</t>
  </si>
  <si>
    <t xml:space="preserve">Број излаза из ТС </t>
  </si>
  <si>
    <t xml:space="preserve"> ТС друге државе </t>
  </si>
  <si>
    <t>Годишњи капацитети на излазу из ТС</t>
  </si>
  <si>
    <t>Годишњи капацитети на улазу у ТС</t>
  </si>
  <si>
    <t xml:space="preserve">Укупно преузимање у ТС </t>
  </si>
  <si>
    <t>kWh</t>
  </si>
  <si>
    <t>Повратни капацитети на улазу у ТС</t>
  </si>
  <si>
    <t>Повратни капацитети на излазу из ТС</t>
  </si>
  <si>
    <t>годишњи капацитети</t>
  </si>
  <si>
    <t>квартални капацитети</t>
  </si>
  <si>
    <t>месечни капацитети</t>
  </si>
  <si>
    <t>дневни капацитети</t>
  </si>
  <si>
    <t>Збир свих уговорених капацитета на улазу у ТС</t>
  </si>
  <si>
    <t>Збир свих уговорених капацитета на излазу из ТС</t>
  </si>
  <si>
    <t xml:space="preserve"> Збир енергије ПГ из друге државе </t>
  </si>
  <si>
    <t>Енергија ПГ на улазу у ТС</t>
  </si>
  <si>
    <t>Енергија ПГ на излазу из ТС</t>
  </si>
  <si>
    <t xml:space="preserve">Стање ОБА 1-ог. у месецу са ТС друге државе </t>
  </si>
  <si>
    <t>Стање ОБА 1-ог. у месецу са другим ТС у земљи</t>
  </si>
  <si>
    <t xml:space="preserve"> Збир енергије ПГ у други ТС у земљи</t>
  </si>
  <si>
    <t>Стање ОБА 1-ог. у месецу са ТС друге земље</t>
  </si>
  <si>
    <t xml:space="preserve"> Повратни капацитет - збир енергије ПГ из другог ТС у земљи</t>
  </si>
  <si>
    <t>МС Параћин</t>
  </si>
  <si>
    <t>МС Панчево</t>
  </si>
  <si>
    <t>МС Госпођинци</t>
  </si>
  <si>
    <t>МЧК излаза из ТС за кориснике система</t>
  </si>
  <si>
    <t xml:space="preserve"> ТС друге државе (FGSZ) </t>
  </si>
  <si>
    <t>ТС друге државе  (Бугартрансгаз)</t>
  </si>
  <si>
    <t xml:space="preserve">ТС друге државе (FGSZ) </t>
  </si>
  <si>
    <t>2.4.</t>
  </si>
  <si>
    <t>1.1.2.</t>
  </si>
  <si>
    <t>1.2.</t>
  </si>
  <si>
    <t>2.1.1.</t>
  </si>
  <si>
    <t>2.1.2.</t>
  </si>
  <si>
    <t>2.1.3.</t>
  </si>
  <si>
    <t>2.5.</t>
  </si>
  <si>
    <t>2.6.</t>
  </si>
  <si>
    <t>2.7.</t>
  </si>
  <si>
    <t>4.1.</t>
  </si>
  <si>
    <t>Kвартални капацитети на улазу у ТС</t>
  </si>
  <si>
    <t>Месечни капацитети на улазу у ТС</t>
  </si>
  <si>
    <t>Дневни капацитети на улазу у ТС</t>
  </si>
  <si>
    <t>Унутар-дневни капацитети на улазу у ТС</t>
  </si>
  <si>
    <t>Дневни прекидни капацитети на улазу у ТС</t>
  </si>
  <si>
    <t>Унутар-дневни прекидни капацитети на улазу у ТС</t>
  </si>
  <si>
    <t>1.1.3.</t>
  </si>
  <si>
    <t>1.1.4.</t>
  </si>
  <si>
    <t>1.2.1.</t>
  </si>
  <si>
    <t>1.2.2.</t>
  </si>
  <si>
    <t>1.2.3.</t>
  </si>
  <si>
    <t>1.2.4.</t>
  </si>
  <si>
    <t>2.1.4.</t>
  </si>
  <si>
    <t>2.2.1.</t>
  </si>
  <si>
    <t>2.2.2.</t>
  </si>
  <si>
    <t>2.2.3.</t>
  </si>
  <si>
    <t>2.2.4.</t>
  </si>
  <si>
    <t>1.1.5.</t>
  </si>
  <si>
    <t>1.1.6.</t>
  </si>
  <si>
    <t>2.1.5.</t>
  </si>
  <si>
    <t>2.1.6.</t>
  </si>
  <si>
    <t>2.2.5.</t>
  </si>
  <si>
    <t>2.2.6.</t>
  </si>
  <si>
    <t>1.3.</t>
  </si>
  <si>
    <t>1.3.1.</t>
  </si>
  <si>
    <t>1.3.2.</t>
  </si>
  <si>
    <t>2.3.1.</t>
  </si>
  <si>
    <t>2.3.2.</t>
  </si>
  <si>
    <t>2.3.3.</t>
  </si>
  <si>
    <t>2.3.5.</t>
  </si>
  <si>
    <t>2.3.4.</t>
  </si>
  <si>
    <t>*Годишњи капацитети по дугорочном уговору и Непрекидни годишњи капацитет уговорен у складу са тачком 6.1.2.1 Правила о раду транспортног система</t>
  </si>
  <si>
    <t xml:space="preserve">Укупно МЧК на улазу у ТС </t>
  </si>
  <si>
    <t>* Мобилни:</t>
  </si>
  <si>
    <t>Kвартални капацитети на излазу из ТС</t>
  </si>
  <si>
    <t>Унутар-дневни прекидни капацитети на излазу из ТС</t>
  </si>
  <si>
    <r>
      <t>Сума (број часова прекида x прекинути капацитет) на излазу из</t>
    </r>
    <r>
      <rPr>
        <sz val="10"/>
        <color indexed="10"/>
        <rFont val="Arial Narrow"/>
        <family val="2"/>
      </rPr>
      <t xml:space="preserve"> </t>
    </r>
    <r>
      <rPr>
        <sz val="10"/>
        <color indexed="18"/>
        <rFont val="Arial Narrow"/>
        <family val="2"/>
      </rPr>
      <t xml:space="preserve">ТС </t>
    </r>
  </si>
  <si>
    <t xml:space="preserve">Сума (број часова прекида x прекинути капацитет) на улазу у ТС </t>
  </si>
  <si>
    <t>Све количине ПГ су у MWh горње топлотне вредности. Капацитети су у kWh/h горње топлотне вредности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</si>
</sst>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R_S_D_-;\-* #,##0\ _R_S_D_-;_-* &quot;-&quot;\ _R_S_D_-;_-@_-"/>
    <numFmt numFmtId="181" formatCode="_-* #,##0.00\ _R_S_D_-;\-* #,##0.00\ _R_S_D_-;_-* &quot;-&quot;??\ _R_S_D_-;_-@_-"/>
    <numFmt numFmtId="182" formatCode="0_)"/>
    <numFmt numFmtId="183" formatCode="#,##0.0"/>
    <numFmt numFmtId="184" formatCode="[$-409]dddd\,\ mmmm\ dd\,\ yyyy"/>
    <numFmt numFmtId="185" formatCode="[$-241A]dddd\,\ dd\.\ mmmm\ yyyy\.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62"/>
      <name val="Arial Narrow"/>
      <family val="2"/>
    </font>
    <font>
      <sz val="10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u val="single"/>
      <sz val="10"/>
      <color indexed="12"/>
      <name val="Arial"/>
      <family val="2"/>
    </font>
    <font>
      <i/>
      <sz val="10"/>
      <color indexed="18"/>
      <name val="Arial Narrow"/>
      <family val="2"/>
    </font>
    <font>
      <sz val="12"/>
      <name val="Helv"/>
      <family val="0"/>
    </font>
    <font>
      <sz val="11"/>
      <color indexed="18"/>
      <name val="Arial Narrow"/>
      <family val="2"/>
    </font>
    <font>
      <b/>
      <sz val="11"/>
      <color indexed="18"/>
      <name val="Arial Narrow"/>
      <family val="2"/>
    </font>
    <font>
      <sz val="10"/>
      <color indexed="18"/>
      <name val="Arial"/>
      <family val="2"/>
    </font>
    <font>
      <sz val="10"/>
      <name val="Tahoma"/>
      <family val="2"/>
    </font>
    <font>
      <i/>
      <sz val="10"/>
      <color indexed="62"/>
      <name val="Arial Narrow"/>
      <family val="2"/>
    </font>
    <font>
      <sz val="9"/>
      <color indexed="18"/>
      <name val="Arial Narrow"/>
      <family val="2"/>
    </font>
    <font>
      <sz val="10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0"/>
      <color indexed="56"/>
      <name val="Arial Narrow"/>
      <family val="2"/>
    </font>
    <font>
      <sz val="10"/>
      <color indexed="8"/>
      <name val="Arial Narrow"/>
      <family val="2"/>
    </font>
    <font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sz val="10"/>
      <color theme="3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1"/>
      <color rgb="FFFF0000"/>
      <name val="Arial Narrow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182" fontId="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4">
    <xf numFmtId="0" fontId="0" fillId="0" borderId="0" xfId="0" applyFont="1" applyAlignment="1">
      <alignment/>
    </xf>
    <xf numFmtId="0" fontId="4" fillId="33" borderId="0" xfId="56" applyFont="1" applyFill="1" applyBorder="1" applyAlignment="1" applyProtection="1">
      <alignment vertical="center"/>
      <protection/>
    </xf>
    <xf numFmtId="0" fontId="4" fillId="0" borderId="0" xfId="56" applyFont="1" applyFill="1" applyBorder="1" applyAlignment="1" applyProtection="1">
      <alignment vertical="center"/>
      <protection/>
    </xf>
    <xf numFmtId="0" fontId="4" fillId="33" borderId="0" xfId="56" applyFont="1" applyFill="1" applyAlignment="1" applyProtection="1">
      <alignment vertical="center"/>
      <protection/>
    </xf>
    <xf numFmtId="0" fontId="4" fillId="0" borderId="0" xfId="56" applyFont="1" applyFill="1" applyAlignment="1" applyProtection="1">
      <alignment vertical="center"/>
      <protection/>
    </xf>
    <xf numFmtId="0" fontId="3" fillId="33" borderId="0" xfId="56" applyFont="1" applyFill="1" applyAlignment="1" applyProtection="1">
      <alignment vertical="center"/>
      <protection/>
    </xf>
    <xf numFmtId="0" fontId="4" fillId="33" borderId="0" xfId="56" applyFont="1" applyFill="1" applyAlignment="1" applyProtection="1">
      <alignment horizontal="left" vertical="center"/>
      <protection/>
    </xf>
    <xf numFmtId="0" fontId="4" fillId="0" borderId="0" xfId="56" applyFont="1" applyProtection="1">
      <alignment/>
      <protection/>
    </xf>
    <xf numFmtId="0" fontId="3" fillId="0" borderId="0" xfId="56" applyFont="1" applyFill="1" applyAlignment="1" applyProtection="1">
      <alignment vertical="center"/>
      <protection/>
    </xf>
    <xf numFmtId="49" fontId="10" fillId="33" borderId="0" xfId="56" applyNumberFormat="1" applyFont="1" applyFill="1" applyAlignment="1" applyProtection="1">
      <alignment horizontal="left" vertical="center"/>
      <protection/>
    </xf>
    <xf numFmtId="0" fontId="10" fillId="33" borderId="0" xfId="56" applyFont="1" applyFill="1" applyAlignment="1" applyProtection="1">
      <alignment vertical="center"/>
      <protection/>
    </xf>
    <xf numFmtId="3" fontId="6" fillId="0" borderId="0" xfId="56" applyNumberFormat="1" applyFont="1" applyFill="1" applyBorder="1" applyAlignment="1" applyProtection="1">
      <alignment vertical="center"/>
      <protection/>
    </xf>
    <xf numFmtId="0" fontId="4" fillId="33" borderId="0" xfId="56" applyNumberFormat="1" applyFont="1" applyFill="1" applyAlignment="1" applyProtection="1">
      <alignment vertical="center"/>
      <protection/>
    </xf>
    <xf numFmtId="0" fontId="4" fillId="0" borderId="0" xfId="56" applyFont="1" applyFill="1" applyAlignment="1" applyProtection="1">
      <alignment vertical="center" wrapText="1"/>
      <protection/>
    </xf>
    <xf numFmtId="0" fontId="4" fillId="33" borderId="0" xfId="56" applyNumberFormat="1" applyFont="1" applyFill="1" applyBorder="1" applyAlignment="1" applyProtection="1">
      <alignment vertical="center"/>
      <protection/>
    </xf>
    <xf numFmtId="0" fontId="10" fillId="0" borderId="0" xfId="56" applyFont="1" applyFill="1" applyAlignment="1" applyProtection="1">
      <alignment vertical="center"/>
      <protection/>
    </xf>
    <xf numFmtId="14" fontId="4" fillId="0" borderId="0" xfId="56" applyNumberFormat="1" applyFont="1" applyFill="1" applyAlignment="1" applyProtection="1">
      <alignment vertical="center"/>
      <protection/>
    </xf>
    <xf numFmtId="2" fontId="6" fillId="0" borderId="0" xfId="56" applyNumberFormat="1" applyFont="1" applyAlignment="1" applyProtection="1">
      <alignment horizontal="left" vertical="center"/>
      <protection/>
    </xf>
    <xf numFmtId="0" fontId="4" fillId="0" borderId="0" xfId="56" applyNumberFormat="1" applyFont="1" applyFill="1" applyAlignment="1" applyProtection="1">
      <alignment vertical="center"/>
      <protection/>
    </xf>
    <xf numFmtId="49" fontId="4" fillId="0" borderId="10" xfId="56" applyNumberFormat="1" applyFont="1" applyBorder="1" applyAlignment="1" applyProtection="1">
      <alignment horizontal="center" vertical="center" wrapText="1"/>
      <protection/>
    </xf>
    <xf numFmtId="2" fontId="6" fillId="0" borderId="10" xfId="56" applyNumberFormat="1" applyFont="1" applyBorder="1" applyAlignment="1" applyProtection="1">
      <alignment horizontal="center" vertical="center" wrapText="1"/>
      <protection/>
    </xf>
    <xf numFmtId="2" fontId="4" fillId="0" borderId="11" xfId="56" applyNumberFormat="1" applyFont="1" applyBorder="1" applyAlignment="1" applyProtection="1">
      <alignment horizontal="center" vertical="center"/>
      <protection/>
    </xf>
    <xf numFmtId="2" fontId="4" fillId="0" borderId="12" xfId="56" applyNumberFormat="1" applyFont="1" applyBorder="1" applyAlignment="1" applyProtection="1">
      <alignment horizontal="center" vertical="center"/>
      <protection/>
    </xf>
    <xf numFmtId="0" fontId="4" fillId="0" borderId="12" xfId="56" applyNumberFormat="1" applyFont="1" applyBorder="1" applyAlignment="1" applyProtection="1">
      <alignment horizontal="center" vertical="center"/>
      <protection/>
    </xf>
    <xf numFmtId="0" fontId="4" fillId="0" borderId="13" xfId="56" applyNumberFormat="1" applyFont="1" applyBorder="1" applyAlignment="1" applyProtection="1">
      <alignment horizontal="center" vertical="center"/>
      <protection/>
    </xf>
    <xf numFmtId="0" fontId="4" fillId="0" borderId="10" xfId="56" applyNumberFormat="1" applyFont="1" applyBorder="1" applyAlignment="1" applyProtection="1">
      <alignment horizontal="center" vertical="center"/>
      <protection/>
    </xf>
    <xf numFmtId="49" fontId="4" fillId="0" borderId="14" xfId="56" applyNumberFormat="1" applyFont="1" applyBorder="1" applyAlignment="1" applyProtection="1">
      <alignment horizontal="center" vertical="center"/>
      <protection/>
    </xf>
    <xf numFmtId="2" fontId="11" fillId="0" borderId="15" xfId="56" applyNumberFormat="1" applyFont="1" applyBorder="1" applyAlignment="1" applyProtection="1">
      <alignment horizontal="left" vertical="center"/>
      <protection/>
    </xf>
    <xf numFmtId="49" fontId="4" fillId="0" borderId="15" xfId="56" applyNumberFormat="1" applyFont="1" applyBorder="1" applyAlignment="1" applyProtection="1">
      <alignment horizontal="center" vertical="center"/>
      <protection/>
    </xf>
    <xf numFmtId="3" fontId="4" fillId="0" borderId="15" xfId="56" applyNumberFormat="1" applyFont="1" applyFill="1" applyBorder="1" applyAlignment="1" applyProtection="1">
      <alignment horizontal="left" vertical="center" indent="1"/>
      <protection/>
    </xf>
    <xf numFmtId="3" fontId="4" fillId="0" borderId="16" xfId="56" applyNumberFormat="1" applyFont="1" applyFill="1" applyBorder="1" applyAlignment="1" applyProtection="1">
      <alignment horizontal="left" vertical="center" indent="1"/>
      <protection/>
    </xf>
    <xf numFmtId="49" fontId="4" fillId="0" borderId="17" xfId="56" applyNumberFormat="1" applyFont="1" applyBorder="1" applyAlignment="1" applyProtection="1">
      <alignment horizontal="center" vertical="center"/>
      <protection/>
    </xf>
    <xf numFmtId="49" fontId="4" fillId="0" borderId="18" xfId="56" applyNumberFormat="1" applyFont="1" applyBorder="1" applyAlignment="1" applyProtection="1">
      <alignment horizontal="center" vertical="center"/>
      <protection/>
    </xf>
    <xf numFmtId="2" fontId="4" fillId="0" borderId="15" xfId="56" applyNumberFormat="1" applyFont="1" applyFill="1" applyBorder="1" applyAlignment="1" applyProtection="1">
      <alignment horizontal="left" vertical="center" indent="1"/>
      <protection/>
    </xf>
    <xf numFmtId="49" fontId="4" fillId="0" borderId="19" xfId="56" applyNumberFormat="1" applyFont="1" applyBorder="1" applyAlignment="1" applyProtection="1">
      <alignment horizontal="center" vertical="center"/>
      <protection/>
    </xf>
    <xf numFmtId="2" fontId="4" fillId="0" borderId="14" xfId="56" applyNumberFormat="1" applyFont="1" applyFill="1" applyBorder="1" applyAlignment="1" applyProtection="1">
      <alignment horizontal="left" vertical="center" indent="1"/>
      <protection/>
    </xf>
    <xf numFmtId="3" fontId="4" fillId="0" borderId="18" xfId="56" applyNumberFormat="1" applyFont="1" applyBorder="1" applyAlignment="1" applyProtection="1">
      <alignment horizontal="right" vertical="center"/>
      <protection/>
    </xf>
    <xf numFmtId="2" fontId="4" fillId="0" borderId="20" xfId="56" applyNumberFormat="1" applyFont="1" applyFill="1" applyBorder="1" applyAlignment="1" applyProtection="1">
      <alignment horizontal="left" vertical="center" indent="1"/>
      <protection/>
    </xf>
    <xf numFmtId="3" fontId="4" fillId="0" borderId="14" xfId="56" applyNumberFormat="1" applyFont="1" applyBorder="1" applyAlignment="1" applyProtection="1">
      <alignment horizontal="right" vertical="center"/>
      <protection/>
    </xf>
    <xf numFmtId="49" fontId="4" fillId="0" borderId="13" xfId="56" applyNumberFormat="1" applyFont="1" applyBorder="1" applyAlignment="1" applyProtection="1">
      <alignment horizontal="center" vertical="center"/>
      <protection/>
    </xf>
    <xf numFmtId="3" fontId="6" fillId="0" borderId="10" xfId="56" applyNumberFormat="1" applyFont="1" applyFill="1" applyBorder="1" applyAlignment="1" applyProtection="1">
      <alignment horizontal="right" vertical="center"/>
      <protection/>
    </xf>
    <xf numFmtId="0" fontId="11" fillId="0" borderId="21" xfId="56" applyFont="1" applyFill="1" applyBorder="1" applyAlignment="1" applyProtection="1">
      <alignment vertical="center"/>
      <protection/>
    </xf>
    <xf numFmtId="3" fontId="10" fillId="0" borderId="22" xfId="56" applyNumberFormat="1" applyFont="1" applyFill="1" applyBorder="1" applyAlignment="1" applyProtection="1">
      <alignment vertical="center"/>
      <protection/>
    </xf>
    <xf numFmtId="3" fontId="10" fillId="0" borderId="23" xfId="56" applyNumberFormat="1" applyFont="1" applyFill="1" applyBorder="1" applyAlignment="1" applyProtection="1">
      <alignment vertical="center"/>
      <protection/>
    </xf>
    <xf numFmtId="3" fontId="10" fillId="0" borderId="24" xfId="56" applyNumberFormat="1" applyFont="1" applyFill="1" applyBorder="1" applyAlignment="1" applyProtection="1">
      <alignment vertical="center"/>
      <protection/>
    </xf>
    <xf numFmtId="3" fontId="10" fillId="0" borderId="25" xfId="56" applyNumberFormat="1" applyFont="1" applyFill="1" applyBorder="1" applyAlignment="1" applyProtection="1">
      <alignment vertical="center"/>
      <protection/>
    </xf>
    <xf numFmtId="3" fontId="11" fillId="0" borderId="26" xfId="56" applyNumberFormat="1" applyFont="1" applyFill="1" applyBorder="1" applyAlignment="1" applyProtection="1">
      <alignment vertical="center"/>
      <protection/>
    </xf>
    <xf numFmtId="0" fontId="10" fillId="0" borderId="10" xfId="56" applyFont="1" applyFill="1" applyBorder="1" applyAlignment="1" applyProtection="1">
      <alignment horizontal="center" vertical="center"/>
      <protection/>
    </xf>
    <xf numFmtId="4" fontId="10" fillId="0" borderId="11" xfId="56" applyNumberFormat="1" applyFont="1" applyFill="1" applyBorder="1" applyAlignment="1" applyProtection="1">
      <alignment vertical="center"/>
      <protection/>
    </xf>
    <xf numFmtId="4" fontId="10" fillId="0" borderId="12" xfId="56" applyNumberFormat="1" applyFont="1" applyFill="1" applyBorder="1" applyAlignment="1" applyProtection="1">
      <alignment vertical="center"/>
      <protection/>
    </xf>
    <xf numFmtId="4" fontId="10" fillId="0" borderId="27" xfId="56" applyNumberFormat="1" applyFont="1" applyFill="1" applyBorder="1" applyAlignment="1" applyProtection="1">
      <alignment vertical="center"/>
      <protection/>
    </xf>
    <xf numFmtId="0" fontId="3" fillId="0" borderId="0" xfId="56" applyFont="1" applyFill="1" applyAlignment="1" applyProtection="1">
      <alignment vertical="top"/>
      <protection/>
    </xf>
    <xf numFmtId="49" fontId="3" fillId="0" borderId="0" xfId="56" applyNumberFormat="1" applyFont="1" applyFill="1" applyAlignment="1" applyProtection="1">
      <alignment vertical="top"/>
      <protection/>
    </xf>
    <xf numFmtId="0" fontId="3" fillId="0" borderId="0" xfId="56" applyFont="1" applyProtection="1">
      <alignment/>
      <protection/>
    </xf>
    <xf numFmtId="49" fontId="4" fillId="0" borderId="0" xfId="56" applyNumberFormat="1" applyFont="1" applyProtection="1">
      <alignment/>
      <protection/>
    </xf>
    <xf numFmtId="0" fontId="4" fillId="0" borderId="0" xfId="56" applyNumberFormat="1" applyFont="1" applyProtection="1">
      <alignment/>
      <protection/>
    </xf>
    <xf numFmtId="0" fontId="4" fillId="33" borderId="0" xfId="56" applyFont="1" applyFill="1" applyAlignment="1" applyProtection="1">
      <alignment horizontal="center" vertical="center"/>
      <protection/>
    </xf>
    <xf numFmtId="0" fontId="4" fillId="0" borderId="0" xfId="56" applyFont="1" applyAlignment="1" applyProtection="1">
      <alignment horizontal="left" vertical="center"/>
      <protection/>
    </xf>
    <xf numFmtId="14" fontId="4" fillId="0" borderId="0" xfId="56" applyNumberFormat="1" applyFont="1" applyFill="1" applyAlignment="1" applyProtection="1">
      <alignment horizontal="left" vertical="center"/>
      <protection/>
    </xf>
    <xf numFmtId="0" fontId="4" fillId="0" borderId="0" xfId="56" applyFont="1" applyFill="1" applyAlignment="1" applyProtection="1">
      <alignment horizontal="center" vertical="center"/>
      <protection/>
    </xf>
    <xf numFmtId="0" fontId="4" fillId="33" borderId="0" xfId="56" applyFont="1" applyFill="1" applyBorder="1" applyAlignment="1" applyProtection="1">
      <alignment horizontal="right" vertical="center"/>
      <protection/>
    </xf>
    <xf numFmtId="0" fontId="6" fillId="33" borderId="0" xfId="56" applyFont="1" applyFill="1" applyBorder="1" applyAlignment="1" applyProtection="1">
      <alignment horizontal="center" vertical="center"/>
      <protection/>
    </xf>
    <xf numFmtId="0" fontId="4" fillId="0" borderId="0" xfId="56" applyFont="1" applyBorder="1" applyAlignment="1" applyProtection="1">
      <alignment horizontal="center" vertical="center" wrapText="1"/>
      <protection/>
    </xf>
    <xf numFmtId="49" fontId="4" fillId="0" borderId="0" xfId="56" applyNumberFormat="1" applyFont="1" applyFill="1" applyAlignment="1" applyProtection="1" quotePrefix="1">
      <alignment horizontal="left" vertical="center"/>
      <protection/>
    </xf>
    <xf numFmtId="0" fontId="4" fillId="0" borderId="0" xfId="56" applyFont="1" applyAlignment="1" applyProtection="1">
      <alignment vertical="top"/>
      <protection/>
    </xf>
    <xf numFmtId="0" fontId="4" fillId="33" borderId="0" xfId="56" applyFont="1" applyFill="1" applyBorder="1" applyAlignment="1" applyProtection="1">
      <alignment horizontal="left" vertical="center"/>
      <protection/>
    </xf>
    <xf numFmtId="0" fontId="4" fillId="0" borderId="13" xfId="56" applyFont="1" applyBorder="1" applyAlignment="1" applyProtection="1">
      <alignment horizontal="center" vertical="center" wrapText="1"/>
      <protection/>
    </xf>
    <xf numFmtId="0" fontId="4" fillId="0" borderId="21" xfId="56" applyFont="1" applyBorder="1" applyAlignment="1" applyProtection="1">
      <alignment horizontal="center" wrapText="1"/>
      <protection/>
    </xf>
    <xf numFmtId="0" fontId="4" fillId="0" borderId="28" xfId="56" applyFont="1" applyBorder="1" applyAlignment="1" applyProtection="1">
      <alignment horizontal="center" vertical="center" wrapText="1"/>
      <protection/>
    </xf>
    <xf numFmtId="0" fontId="4" fillId="0" borderId="29" xfId="56" applyFont="1" applyBorder="1" applyAlignment="1" applyProtection="1">
      <alignment horizontal="center" vertical="center" wrapText="1"/>
      <protection/>
    </xf>
    <xf numFmtId="0" fontId="4" fillId="0" borderId="30" xfId="56" applyFont="1" applyBorder="1" applyAlignment="1" applyProtection="1">
      <alignment horizontal="center" vertical="center" wrapText="1"/>
      <protection/>
    </xf>
    <xf numFmtId="0" fontId="4" fillId="0" borderId="31" xfId="56" applyFont="1" applyBorder="1" applyAlignment="1" applyProtection="1">
      <alignment horizontal="center" vertical="center" wrapText="1"/>
      <protection/>
    </xf>
    <xf numFmtId="3" fontId="4" fillId="0" borderId="10" xfId="56" applyNumberFormat="1" applyFont="1" applyFill="1" applyBorder="1" applyAlignment="1" applyProtection="1">
      <alignment horizontal="center" vertical="center"/>
      <protection/>
    </xf>
    <xf numFmtId="3" fontId="4" fillId="0" borderId="32" xfId="56" applyNumberFormat="1" applyFont="1" applyFill="1" applyBorder="1" applyAlignment="1" applyProtection="1">
      <alignment horizontal="center" vertical="center"/>
      <protection/>
    </xf>
    <xf numFmtId="14" fontId="10" fillId="0" borderId="0" xfId="56" applyNumberFormat="1" applyFont="1" applyFill="1" applyAlignment="1" applyProtection="1">
      <alignment horizontal="left" vertical="center"/>
      <protection/>
    </xf>
    <xf numFmtId="49" fontId="3" fillId="0" borderId="0" xfId="56" applyNumberFormat="1" applyFont="1" applyFill="1" applyAlignment="1" applyProtection="1" quotePrefix="1">
      <alignment horizontal="left" vertical="center"/>
      <protection/>
    </xf>
    <xf numFmtId="0" fontId="3" fillId="0" borderId="0" xfId="56" applyFont="1" applyFill="1" applyAlignment="1" applyProtection="1">
      <alignment horizontal="center" vertical="center"/>
      <protection/>
    </xf>
    <xf numFmtId="0" fontId="3" fillId="0" borderId="0" xfId="56" applyFont="1" applyBorder="1" applyAlignment="1" applyProtection="1">
      <alignment vertical="center"/>
      <protection/>
    </xf>
    <xf numFmtId="0" fontId="3" fillId="0" borderId="0" xfId="56" applyFont="1" applyFill="1" applyBorder="1" applyProtection="1">
      <alignment/>
      <protection/>
    </xf>
    <xf numFmtId="0" fontId="14" fillId="0" borderId="0" xfId="56" applyFont="1" applyFill="1" applyBorder="1" applyProtection="1">
      <alignment/>
      <protection/>
    </xf>
    <xf numFmtId="0" fontId="3" fillId="0" borderId="0" xfId="56" applyFont="1" applyBorder="1" applyProtection="1">
      <alignment/>
      <protection/>
    </xf>
    <xf numFmtId="0" fontId="3" fillId="0" borderId="0" xfId="56" applyFont="1" applyAlignment="1" applyProtection="1">
      <alignment horizontal="center"/>
      <protection/>
    </xf>
    <xf numFmtId="49" fontId="4" fillId="0" borderId="0" xfId="56" applyNumberFormat="1" applyFont="1" applyFill="1" applyAlignment="1" applyProtection="1">
      <alignment vertical="center"/>
      <protection/>
    </xf>
    <xf numFmtId="0" fontId="10" fillId="33" borderId="0" xfId="56" applyFont="1" applyFill="1" applyBorder="1" applyAlignment="1" applyProtection="1">
      <alignment horizontal="left" vertical="center"/>
      <protection/>
    </xf>
    <xf numFmtId="0" fontId="4" fillId="0" borderId="0" xfId="56" applyFont="1" applyFill="1" applyAlignment="1" applyProtection="1">
      <alignment horizontal="right" vertical="center"/>
      <protection/>
    </xf>
    <xf numFmtId="0" fontId="4" fillId="0" borderId="17" xfId="56" applyFont="1" applyFill="1" applyBorder="1" applyAlignment="1" applyProtection="1">
      <alignment vertical="center"/>
      <protection/>
    </xf>
    <xf numFmtId="0" fontId="4" fillId="0" borderId="17" xfId="56" applyFont="1" applyBorder="1" applyAlignment="1" applyProtection="1">
      <alignment vertical="center"/>
      <protection/>
    </xf>
    <xf numFmtId="0" fontId="4" fillId="0" borderId="33" xfId="56" applyFont="1" applyBorder="1" applyAlignment="1" applyProtection="1">
      <alignment horizontal="center" vertical="center"/>
      <protection/>
    </xf>
    <xf numFmtId="0" fontId="4" fillId="0" borderId="34" xfId="56" applyFont="1" applyBorder="1" applyAlignment="1" applyProtection="1">
      <alignment horizontal="center" vertical="center" wrapText="1"/>
      <protection/>
    </xf>
    <xf numFmtId="0" fontId="4" fillId="0" borderId="35" xfId="56" applyFont="1" applyBorder="1" applyAlignment="1" applyProtection="1">
      <alignment horizontal="center" vertical="center" wrapText="1"/>
      <protection/>
    </xf>
    <xf numFmtId="49" fontId="4" fillId="0" borderId="36" xfId="56" applyNumberFormat="1" applyFont="1" applyBorder="1" applyAlignment="1" applyProtection="1">
      <alignment horizontal="center" vertical="center"/>
      <protection/>
    </xf>
    <xf numFmtId="3" fontId="4" fillId="0" borderId="18" xfId="56" applyNumberFormat="1" applyFont="1" applyBorder="1" applyAlignment="1" applyProtection="1">
      <alignment horizontal="center" vertical="center" wrapText="1"/>
      <protection/>
    </xf>
    <xf numFmtId="3" fontId="4" fillId="0" borderId="0" xfId="56" applyNumberFormat="1" applyFont="1" applyFill="1" applyBorder="1" applyAlignment="1" applyProtection="1">
      <alignment horizontal="center" vertical="center"/>
      <protection/>
    </xf>
    <xf numFmtId="0" fontId="4" fillId="0" borderId="17" xfId="56" applyFont="1" applyFill="1" applyBorder="1" applyProtection="1">
      <alignment/>
      <protection/>
    </xf>
    <xf numFmtId="0" fontId="4" fillId="0" borderId="0" xfId="56" applyFont="1" applyFill="1" applyBorder="1" applyProtection="1">
      <alignment/>
      <protection/>
    </xf>
    <xf numFmtId="0" fontId="4" fillId="0" borderId="0" xfId="56" applyFont="1" applyBorder="1" applyAlignment="1" applyProtection="1">
      <alignment horizontal="center"/>
      <protection/>
    </xf>
    <xf numFmtId="0" fontId="4" fillId="0" borderId="0" xfId="56" applyFont="1" applyAlignment="1" applyProtection="1">
      <alignment horizontal="center"/>
      <protection/>
    </xf>
    <xf numFmtId="3" fontId="4" fillId="0" borderId="37" xfId="56" applyNumberFormat="1" applyFont="1" applyBorder="1" applyAlignment="1" applyProtection="1">
      <alignment horizontal="right" vertical="center"/>
      <protection/>
    </xf>
    <xf numFmtId="3" fontId="4" fillId="0" borderId="38" xfId="56" applyNumberFormat="1" applyFont="1" applyBorder="1" applyAlignment="1" applyProtection="1">
      <alignment horizontal="right" vertical="center"/>
      <protection/>
    </xf>
    <xf numFmtId="2" fontId="4" fillId="0" borderId="39" xfId="56" applyNumberFormat="1" applyFont="1" applyBorder="1" applyAlignment="1" applyProtection="1">
      <alignment horizontal="center" vertical="center"/>
      <protection/>
    </xf>
    <xf numFmtId="3" fontId="6" fillId="0" borderId="14" xfId="56" applyNumberFormat="1" applyFont="1" applyBorder="1" applyAlignment="1" applyProtection="1">
      <alignment horizontal="right" vertical="center"/>
      <protection/>
    </xf>
    <xf numFmtId="3" fontId="4" fillId="0" borderId="19" xfId="56" applyNumberFormat="1" applyFont="1" applyBorder="1" applyAlignment="1" applyProtection="1">
      <alignment horizontal="right" vertical="center"/>
      <protection/>
    </xf>
    <xf numFmtId="0" fontId="4" fillId="0" borderId="28" xfId="56" applyFont="1" applyBorder="1" applyAlignment="1" applyProtection="1">
      <alignment horizontal="center" vertical="center" wrapText="1"/>
      <protection/>
    </xf>
    <xf numFmtId="0" fontId="4" fillId="0" borderId="40" xfId="56" applyFont="1" applyBorder="1" applyAlignment="1" applyProtection="1">
      <alignment horizontal="center" vertical="center"/>
      <protection/>
    </xf>
    <xf numFmtId="0" fontId="4" fillId="0" borderId="41" xfId="56" applyFont="1" applyBorder="1" applyAlignment="1" applyProtection="1">
      <alignment horizontal="center" vertical="center" wrapText="1"/>
      <protection/>
    </xf>
    <xf numFmtId="0" fontId="4" fillId="0" borderId="40" xfId="56" applyFont="1" applyBorder="1" applyAlignment="1" applyProtection="1">
      <alignment horizontal="center" vertical="center" wrapText="1"/>
      <protection/>
    </xf>
    <xf numFmtId="0" fontId="4" fillId="0" borderId="42" xfId="56" applyFont="1" applyBorder="1" applyAlignment="1" applyProtection="1">
      <alignment horizontal="center" vertical="center" wrapText="1"/>
      <protection/>
    </xf>
    <xf numFmtId="0" fontId="4" fillId="0" borderId="32" xfId="56" applyFont="1" applyBorder="1" applyAlignment="1" applyProtection="1">
      <alignment horizontal="center" vertical="center" wrapText="1"/>
      <protection/>
    </xf>
    <xf numFmtId="49" fontId="4" fillId="0" borderId="26" xfId="56" applyNumberFormat="1" applyFont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0" fillId="0" borderId="0" xfId="56" applyFont="1" applyAlignment="1" applyProtection="1">
      <alignment horizontal="left" vertical="center"/>
      <protection/>
    </xf>
    <xf numFmtId="0" fontId="53" fillId="0" borderId="13" xfId="0" applyFont="1" applyBorder="1" applyAlignment="1" quotePrefix="1">
      <alignment horizontal="center" vertical="center" wrapText="1"/>
    </xf>
    <xf numFmtId="0" fontId="4" fillId="0" borderId="43" xfId="56" applyFont="1" applyBorder="1" applyAlignment="1" applyProtection="1">
      <alignment horizontal="center" vertical="center"/>
      <protection/>
    </xf>
    <xf numFmtId="0" fontId="4" fillId="0" borderId="44" xfId="56" applyFont="1" applyBorder="1" applyAlignment="1" applyProtection="1">
      <alignment horizontal="center" vertical="center"/>
      <protection/>
    </xf>
    <xf numFmtId="0" fontId="4" fillId="0" borderId="45" xfId="56" applyFont="1" applyBorder="1" applyAlignment="1" applyProtection="1">
      <alignment horizontal="center" vertical="center"/>
      <protection/>
    </xf>
    <xf numFmtId="3" fontId="4" fillId="0" borderId="11" xfId="56" applyNumberFormat="1" applyFont="1" applyBorder="1" applyAlignment="1" applyProtection="1">
      <alignment horizontal="center" vertical="center" wrapText="1"/>
      <protection/>
    </xf>
    <xf numFmtId="3" fontId="4" fillId="0" borderId="10" xfId="56" applyNumberFormat="1" applyFont="1" applyBorder="1" applyAlignment="1" applyProtection="1">
      <alignment horizontal="center" vertical="center" wrapText="1"/>
      <protection/>
    </xf>
    <xf numFmtId="0" fontId="4" fillId="0" borderId="16" xfId="56" applyFont="1" applyBorder="1" applyAlignment="1" applyProtection="1">
      <alignment horizontal="center" vertical="center" wrapText="1"/>
      <protection/>
    </xf>
    <xf numFmtId="0" fontId="4" fillId="0" borderId="46" xfId="56" applyFont="1" applyBorder="1" applyAlignment="1" applyProtection="1">
      <alignment horizontal="center" vertical="center" wrapText="1"/>
      <protection/>
    </xf>
    <xf numFmtId="3" fontId="4" fillId="0" borderId="16" xfId="56" applyNumberFormat="1" applyFont="1" applyBorder="1" applyAlignment="1" applyProtection="1">
      <alignment horizontal="center" vertical="center" wrapText="1"/>
      <protection/>
    </xf>
    <xf numFmtId="3" fontId="4" fillId="0" borderId="47" xfId="56" applyNumberFormat="1" applyFont="1" applyBorder="1" applyAlignment="1" applyProtection="1">
      <alignment horizontal="center" vertical="center" wrapText="1"/>
      <protection/>
    </xf>
    <xf numFmtId="3" fontId="4" fillId="0" borderId="36" xfId="56" applyNumberFormat="1" applyFont="1" applyBorder="1" applyAlignment="1" applyProtection="1">
      <alignment horizontal="center" vertical="center" wrapText="1"/>
      <protection/>
    </xf>
    <xf numFmtId="0" fontId="4" fillId="0" borderId="37" xfId="56" applyFont="1" applyBorder="1" applyAlignment="1" applyProtection="1">
      <alignment horizontal="center" vertical="center" wrapText="1"/>
      <protection/>
    </xf>
    <xf numFmtId="49" fontId="4" fillId="0" borderId="16" xfId="56" applyNumberFormat="1" applyFont="1" applyBorder="1" applyAlignment="1" applyProtection="1">
      <alignment horizontal="center" vertical="center"/>
      <protection/>
    </xf>
    <xf numFmtId="0" fontId="4" fillId="0" borderId="47" xfId="56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0" fillId="0" borderId="17" xfId="0" applyBorder="1" applyAlignment="1" applyProtection="1">
      <alignment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48" xfId="0" applyNumberFormat="1" applyFont="1" applyBorder="1" applyAlignment="1" applyProtection="1">
      <alignment horizontal="center" vertical="center" wrapText="1"/>
      <protection/>
    </xf>
    <xf numFmtId="3" fontId="4" fillId="0" borderId="49" xfId="56" applyNumberFormat="1" applyFont="1" applyBorder="1" applyAlignment="1" applyProtection="1">
      <alignment horizontal="right" vertical="center"/>
      <protection/>
    </xf>
    <xf numFmtId="3" fontId="4" fillId="0" borderId="50" xfId="56" applyNumberFormat="1" applyFont="1" applyBorder="1" applyAlignment="1" applyProtection="1">
      <alignment horizontal="right" vertical="center"/>
      <protection/>
    </xf>
    <xf numFmtId="3" fontId="4" fillId="0" borderId="46" xfId="56" applyNumberFormat="1" applyFont="1" applyBorder="1" applyAlignment="1" applyProtection="1">
      <alignment horizontal="center" vertical="center" wrapText="1"/>
      <protection/>
    </xf>
    <xf numFmtId="49" fontId="4" fillId="0" borderId="10" xfId="56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0" fillId="33" borderId="0" xfId="56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vertical="center"/>
      <protection/>
    </xf>
    <xf numFmtId="49" fontId="8" fillId="33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51" xfId="0" applyNumberFormat="1" applyFont="1" applyBorder="1" applyAlignment="1" applyProtection="1">
      <alignment horizontal="center" vertical="center" wrapText="1"/>
      <protection/>
    </xf>
    <xf numFmtId="0" fontId="3" fillId="0" borderId="17" xfId="56" applyFont="1" applyFill="1" applyBorder="1" applyProtection="1">
      <alignment/>
      <protection/>
    </xf>
    <xf numFmtId="49" fontId="4" fillId="0" borderId="52" xfId="0" applyNumberFormat="1" applyFont="1" applyBorder="1" applyAlignment="1" applyProtection="1">
      <alignment horizontal="center" vertical="center" wrapText="1"/>
      <protection/>
    </xf>
    <xf numFmtId="0" fontId="3" fillId="0" borderId="17" xfId="56" applyFont="1" applyBorder="1" applyAlignment="1" applyProtection="1">
      <alignment horizontal="center"/>
      <protection/>
    </xf>
    <xf numFmtId="0" fontId="3" fillId="0" borderId="53" xfId="56" applyFont="1" applyFill="1" applyBorder="1" applyAlignment="1" applyProtection="1">
      <alignment horizontal="center" vertical="center"/>
      <protection/>
    </xf>
    <xf numFmtId="0" fontId="3" fillId="0" borderId="53" xfId="56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3" fontId="4" fillId="0" borderId="16" xfId="0" applyNumberFormat="1" applyFont="1" applyFill="1" applyBorder="1" applyAlignment="1" applyProtection="1">
      <alignment horizontal="left" vertical="center" indent="1"/>
      <protection/>
    </xf>
    <xf numFmtId="3" fontId="4" fillId="32" borderId="22" xfId="0" applyNumberFormat="1" applyFont="1" applyFill="1" applyBorder="1" applyAlignment="1" applyProtection="1">
      <alignment horizontal="center" vertical="center"/>
      <protection locked="0"/>
    </xf>
    <xf numFmtId="3" fontId="4" fillId="32" borderId="23" xfId="0" applyNumberFormat="1" applyFont="1" applyFill="1" applyBorder="1" applyAlignment="1" applyProtection="1">
      <alignment horizontal="center" vertical="center"/>
      <protection locked="0"/>
    </xf>
    <xf numFmtId="3" fontId="4" fillId="32" borderId="25" xfId="0" applyNumberFormat="1" applyFont="1" applyFill="1" applyBorder="1" applyAlignment="1" applyProtection="1">
      <alignment horizontal="center" vertical="center"/>
      <protection locked="0"/>
    </xf>
    <xf numFmtId="3" fontId="4" fillId="32" borderId="17" xfId="0" applyNumberFormat="1" applyFont="1" applyFill="1" applyBorder="1" applyAlignment="1" applyProtection="1">
      <alignment horizontal="center" vertical="center"/>
      <protection locked="0"/>
    </xf>
    <xf numFmtId="3" fontId="4" fillId="32" borderId="54" xfId="0" applyNumberFormat="1" applyFont="1" applyFill="1" applyBorder="1" applyAlignment="1" applyProtection="1">
      <alignment horizontal="center" vertical="center"/>
      <protection locked="0"/>
    </xf>
    <xf numFmtId="3" fontId="4" fillId="32" borderId="55" xfId="0" applyNumberFormat="1" applyFont="1" applyFill="1" applyBorder="1" applyAlignment="1" applyProtection="1">
      <alignment horizontal="center" vertical="center"/>
      <protection locked="0"/>
    </xf>
    <xf numFmtId="3" fontId="4" fillId="32" borderId="56" xfId="0" applyNumberFormat="1" applyFont="1" applyFill="1" applyBorder="1" applyAlignment="1" applyProtection="1">
      <alignment horizontal="center" vertical="center"/>
      <protection locked="0"/>
    </xf>
    <xf numFmtId="3" fontId="4" fillId="32" borderId="19" xfId="0" applyNumberFormat="1" applyFont="1" applyFill="1" applyBorder="1" applyAlignment="1" applyProtection="1">
      <alignment horizontal="center" vertical="center"/>
      <protection locked="0"/>
    </xf>
    <xf numFmtId="3" fontId="4" fillId="32" borderId="18" xfId="0" applyNumberFormat="1" applyFont="1" applyFill="1" applyBorder="1" applyAlignment="1" applyProtection="1">
      <alignment horizontal="center" vertical="center"/>
      <protection locked="0"/>
    </xf>
    <xf numFmtId="3" fontId="4" fillId="32" borderId="57" xfId="0" applyNumberFormat="1" applyFont="1" applyFill="1" applyBorder="1" applyAlignment="1" applyProtection="1">
      <alignment horizontal="center" vertical="center"/>
      <protection locked="0"/>
    </xf>
    <xf numFmtId="3" fontId="4" fillId="32" borderId="38" xfId="0" applyNumberFormat="1" applyFont="1" applyFill="1" applyBorder="1" applyAlignment="1" applyProtection="1">
      <alignment horizontal="center" vertical="center"/>
      <protection locked="0"/>
    </xf>
    <xf numFmtId="3" fontId="4" fillId="32" borderId="49" xfId="0" applyNumberFormat="1" applyFont="1" applyFill="1" applyBorder="1" applyAlignment="1" applyProtection="1">
      <alignment horizontal="center" vertical="center"/>
      <protection locked="0"/>
    </xf>
    <xf numFmtId="3" fontId="4" fillId="32" borderId="14" xfId="0" applyNumberFormat="1" applyFont="1" applyFill="1" applyBorder="1" applyAlignment="1" applyProtection="1">
      <alignment horizontal="center" vertical="center"/>
      <protection locked="0"/>
    </xf>
    <xf numFmtId="3" fontId="4" fillId="32" borderId="58" xfId="0" applyNumberFormat="1" applyFont="1" applyFill="1" applyBorder="1" applyAlignment="1" applyProtection="1">
      <alignment horizontal="center" vertical="center"/>
      <protection locked="0"/>
    </xf>
    <xf numFmtId="3" fontId="4" fillId="32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3" fontId="4" fillId="32" borderId="51" xfId="0" applyNumberFormat="1" applyFont="1" applyFill="1" applyBorder="1" applyAlignment="1" applyProtection="1">
      <alignment horizontal="center" vertical="center"/>
      <protection locked="0"/>
    </xf>
    <xf numFmtId="3" fontId="4" fillId="32" borderId="60" xfId="0" applyNumberFormat="1" applyFont="1" applyFill="1" applyBorder="1" applyAlignment="1" applyProtection="1">
      <alignment horizontal="center" vertical="center"/>
      <protection locked="0"/>
    </xf>
    <xf numFmtId="3" fontId="4" fillId="32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" fontId="4" fillId="0" borderId="61" xfId="0" applyNumberFormat="1" applyFont="1" applyFill="1" applyBorder="1" applyAlignment="1" applyProtection="1">
      <alignment horizontal="center" vertical="center"/>
      <protection/>
    </xf>
    <xf numFmtId="1" fontId="4" fillId="0" borderId="61" xfId="0" applyNumberFormat="1" applyFon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Border="1" applyAlignment="1" applyProtection="1">
      <alignment horizontal="center" vertical="center" wrapText="1"/>
      <protection/>
    </xf>
    <xf numFmtId="3" fontId="4" fillId="0" borderId="61" xfId="0" applyNumberFormat="1" applyFont="1" applyBorder="1" applyAlignment="1" applyProtection="1">
      <alignment horizontal="center" vertical="center" wrapText="1"/>
      <protection/>
    </xf>
    <xf numFmtId="3" fontId="4" fillId="0" borderId="12" xfId="0" applyNumberFormat="1" applyFont="1" applyBorder="1" applyAlignment="1" applyProtection="1">
      <alignment horizontal="center" vertical="center" wrapText="1"/>
      <protection/>
    </xf>
    <xf numFmtId="3" fontId="4" fillId="0" borderId="27" xfId="0" applyNumberFormat="1" applyFont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0" borderId="61" xfId="0" applyNumberFormat="1" applyFont="1" applyFill="1" applyBorder="1" applyAlignment="1" applyProtection="1">
      <alignment horizontal="center" vertical="center"/>
      <protection/>
    </xf>
    <xf numFmtId="3" fontId="4" fillId="0" borderId="61" xfId="0" applyNumberFormat="1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32" borderId="55" xfId="0" applyNumberFormat="1" applyFont="1" applyFill="1" applyBorder="1" applyAlignment="1" applyProtection="1">
      <alignment horizontal="center" vertical="center"/>
      <protection locked="0"/>
    </xf>
    <xf numFmtId="3" fontId="4" fillId="32" borderId="56" xfId="0" applyNumberFormat="1" applyFont="1" applyFill="1" applyBorder="1" applyAlignment="1" applyProtection="1">
      <alignment horizontal="center" vertical="center"/>
      <protection locked="0"/>
    </xf>
    <xf numFmtId="3" fontId="4" fillId="32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47" xfId="56" applyNumberFormat="1" applyFont="1" applyBorder="1" applyAlignment="1" applyProtection="1">
      <alignment horizontal="center" vertical="center"/>
      <protection/>
    </xf>
    <xf numFmtId="3" fontId="4" fillId="0" borderId="15" xfId="56" applyNumberFormat="1" applyFont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10" fillId="0" borderId="0" xfId="56" applyFont="1" applyBorder="1" applyAlignment="1" applyProtection="1">
      <alignment horizontal="left" vertical="center"/>
      <protection/>
    </xf>
    <xf numFmtId="14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" fontId="4" fillId="0" borderId="53" xfId="56" applyNumberFormat="1" applyFont="1" applyFill="1" applyBorder="1" applyAlignment="1" applyProtection="1">
      <alignment horizontal="center" vertical="center"/>
      <protection/>
    </xf>
    <xf numFmtId="0" fontId="4" fillId="0" borderId="53" xfId="56" applyFont="1" applyFill="1" applyBorder="1" applyAlignment="1" applyProtection="1">
      <alignment horizontal="center" vertical="center" wrapText="1"/>
      <protection/>
    </xf>
    <xf numFmtId="49" fontId="4" fillId="0" borderId="53" xfId="56" applyNumberFormat="1" applyFont="1" applyFill="1" applyBorder="1" applyAlignment="1" applyProtection="1">
      <alignment horizontal="center"/>
      <protection/>
    </xf>
    <xf numFmtId="3" fontId="4" fillId="0" borderId="11" xfId="56" applyNumberFormat="1" applyFont="1" applyFill="1" applyBorder="1" applyAlignment="1" applyProtection="1">
      <alignment horizontal="right" vertical="center"/>
      <protection/>
    </xf>
    <xf numFmtId="3" fontId="4" fillId="0" borderId="12" xfId="56" applyNumberFormat="1" applyFont="1" applyFill="1" applyBorder="1" applyAlignment="1" applyProtection="1">
      <alignment horizontal="right" vertical="center"/>
      <protection/>
    </xf>
    <xf numFmtId="0" fontId="4" fillId="0" borderId="17" xfId="56" applyFont="1" applyBorder="1" applyProtection="1">
      <alignment/>
      <protection/>
    </xf>
    <xf numFmtId="3" fontId="4" fillId="32" borderId="57" xfId="56" applyNumberFormat="1" applyFont="1" applyFill="1" applyBorder="1" applyAlignment="1" applyProtection="1">
      <alignment horizontal="right" vertical="center"/>
      <protection locked="0"/>
    </xf>
    <xf numFmtId="3" fontId="4" fillId="32" borderId="38" xfId="56" applyNumberFormat="1" applyFont="1" applyFill="1" applyBorder="1" applyAlignment="1" applyProtection="1">
      <alignment horizontal="right" vertical="center"/>
      <protection locked="0"/>
    </xf>
    <xf numFmtId="3" fontId="4" fillId="32" borderId="14" xfId="56" applyNumberFormat="1" applyFont="1" applyFill="1" applyBorder="1" applyAlignment="1" applyProtection="1">
      <alignment horizontal="right" vertical="center"/>
      <protection locked="0"/>
    </xf>
    <xf numFmtId="49" fontId="4" fillId="0" borderId="47" xfId="0" applyNumberFormat="1" applyFont="1" applyBorder="1" applyAlignment="1" applyProtection="1">
      <alignment horizontal="center" vertical="center"/>
      <protection/>
    </xf>
    <xf numFmtId="2" fontId="4" fillId="0" borderId="46" xfId="0" applyNumberFormat="1" applyFont="1" applyFill="1" applyBorder="1" applyAlignment="1" applyProtection="1">
      <alignment vertical="center"/>
      <protection/>
    </xf>
    <xf numFmtId="2" fontId="4" fillId="0" borderId="15" xfId="0" applyNumberFormat="1" applyFont="1" applyFill="1" applyBorder="1" applyAlignment="1" applyProtection="1">
      <alignment vertical="center"/>
      <protection/>
    </xf>
    <xf numFmtId="3" fontId="4" fillId="32" borderId="40" xfId="56" applyNumberFormat="1" applyFont="1" applyFill="1" applyBorder="1" applyAlignment="1" applyProtection="1">
      <alignment horizontal="right" vertical="center"/>
      <protection locked="0"/>
    </xf>
    <xf numFmtId="3" fontId="4" fillId="32" borderId="55" xfId="56" applyNumberFormat="1" applyFont="1" applyFill="1" applyBorder="1" applyAlignment="1" applyProtection="1">
      <alignment horizontal="right" vertical="center"/>
      <protection locked="0"/>
    </xf>
    <xf numFmtId="3" fontId="4" fillId="32" borderId="50" xfId="56" applyNumberFormat="1" applyFont="1" applyFill="1" applyBorder="1" applyAlignment="1" applyProtection="1">
      <alignment horizontal="right" vertical="center"/>
      <protection locked="0"/>
    </xf>
    <xf numFmtId="3" fontId="4" fillId="32" borderId="56" xfId="56" applyNumberFormat="1" applyFont="1" applyFill="1" applyBorder="1" applyAlignment="1" applyProtection="1">
      <alignment horizontal="right" vertical="center"/>
      <protection locked="0"/>
    </xf>
    <xf numFmtId="3" fontId="4" fillId="32" borderId="62" xfId="56" applyNumberFormat="1" applyFont="1" applyFill="1" applyBorder="1" applyAlignment="1" applyProtection="1">
      <alignment horizontal="right" vertical="center"/>
      <protection locked="0"/>
    </xf>
    <xf numFmtId="3" fontId="4" fillId="32" borderId="54" xfId="56" applyNumberFormat="1" applyFont="1" applyFill="1" applyBorder="1" applyAlignment="1" applyProtection="1">
      <alignment horizontal="right" vertical="center"/>
      <protection locked="0"/>
    </xf>
    <xf numFmtId="3" fontId="4" fillId="32" borderId="18" xfId="56" applyNumberFormat="1" applyFont="1" applyFill="1" applyBorder="1" applyAlignment="1" applyProtection="1">
      <alignment horizontal="right" vertical="center"/>
      <protection locked="0"/>
    </xf>
    <xf numFmtId="3" fontId="4" fillId="32" borderId="37" xfId="56" applyNumberFormat="1" applyFont="1" applyFill="1" applyBorder="1" applyAlignment="1" applyProtection="1">
      <alignment horizontal="right" vertical="center"/>
      <protection locked="0"/>
    </xf>
    <xf numFmtId="3" fontId="4" fillId="32" borderId="63" xfId="56" applyNumberFormat="1" applyFont="1" applyFill="1" applyBorder="1" applyAlignment="1" applyProtection="1">
      <alignment horizontal="right" vertical="center"/>
      <protection locked="0"/>
    </xf>
    <xf numFmtId="3" fontId="4" fillId="32" borderId="64" xfId="56" applyNumberFormat="1" applyFont="1" applyFill="1" applyBorder="1" applyAlignment="1" applyProtection="1">
      <alignment horizontal="right" vertical="center"/>
      <protection locked="0"/>
    </xf>
    <xf numFmtId="3" fontId="4" fillId="32" borderId="58" xfId="56" applyNumberFormat="1" applyFont="1" applyFill="1" applyBorder="1" applyAlignment="1" applyProtection="1">
      <alignment horizontal="right" vertical="center"/>
      <protection locked="0"/>
    </xf>
    <xf numFmtId="3" fontId="4" fillId="32" borderId="65" xfId="56" applyNumberFormat="1" applyFont="1" applyFill="1" applyBorder="1" applyAlignment="1" applyProtection="1">
      <alignment horizontal="right" vertical="center"/>
      <protection locked="0"/>
    </xf>
    <xf numFmtId="3" fontId="4" fillId="32" borderId="66" xfId="56" applyNumberFormat="1" applyFont="1" applyFill="1" applyBorder="1" applyAlignment="1" applyProtection="1">
      <alignment horizontal="right" vertical="center"/>
      <protection locked="0"/>
    </xf>
    <xf numFmtId="3" fontId="4" fillId="32" borderId="19" xfId="56" applyNumberFormat="1" applyFont="1" applyFill="1" applyBorder="1" applyAlignment="1" applyProtection="1">
      <alignment horizontal="right" vertical="center"/>
      <protection locked="0"/>
    </xf>
    <xf numFmtId="3" fontId="4" fillId="32" borderId="11" xfId="56" applyNumberFormat="1" applyFont="1" applyFill="1" applyBorder="1" applyAlignment="1" applyProtection="1">
      <alignment horizontal="right" vertical="center"/>
      <protection locked="0"/>
    </xf>
    <xf numFmtId="3" fontId="4" fillId="32" borderId="12" xfId="56" applyNumberFormat="1" applyFont="1" applyFill="1" applyBorder="1" applyAlignment="1" applyProtection="1">
      <alignment horizontal="right" vertical="center"/>
      <protection locked="0"/>
    </xf>
    <xf numFmtId="3" fontId="4" fillId="32" borderId="27" xfId="56" applyNumberFormat="1" applyFont="1" applyFill="1" applyBorder="1" applyAlignment="1" applyProtection="1">
      <alignment horizontal="right" vertical="center"/>
      <protection locked="0"/>
    </xf>
    <xf numFmtId="3" fontId="4" fillId="32" borderId="61" xfId="56" applyNumberFormat="1" applyFont="1" applyFill="1" applyBorder="1" applyAlignment="1" applyProtection="1">
      <alignment horizontal="right" vertical="center"/>
      <protection locked="0"/>
    </xf>
    <xf numFmtId="3" fontId="4" fillId="32" borderId="13" xfId="56" applyNumberFormat="1" applyFont="1" applyFill="1" applyBorder="1" applyAlignment="1" applyProtection="1">
      <alignment horizontal="right" vertical="center"/>
      <protection locked="0"/>
    </xf>
    <xf numFmtId="0" fontId="54" fillId="32" borderId="67" xfId="56" applyFont="1" applyFill="1" applyBorder="1" applyAlignment="1" applyProtection="1">
      <alignment horizontal="center" vertical="center"/>
      <protection locked="0"/>
    </xf>
    <xf numFmtId="3" fontId="4" fillId="32" borderId="33" xfId="0" applyNumberFormat="1" applyFont="1" applyFill="1" applyBorder="1" applyAlignment="1" applyProtection="1">
      <alignment horizontal="center" vertical="center"/>
      <protection locked="0"/>
    </xf>
    <xf numFmtId="3" fontId="4" fillId="32" borderId="45" xfId="0" applyNumberFormat="1" applyFont="1" applyFill="1" applyBorder="1" applyAlignment="1" applyProtection="1">
      <alignment horizontal="center" vertical="center"/>
      <protection locked="0"/>
    </xf>
    <xf numFmtId="3" fontId="4" fillId="32" borderId="68" xfId="0" applyNumberFormat="1" applyFont="1" applyFill="1" applyBorder="1" applyAlignment="1" applyProtection="1">
      <alignment horizontal="center" vertical="center"/>
      <protection locked="0"/>
    </xf>
    <xf numFmtId="3" fontId="4" fillId="32" borderId="43" xfId="0" applyNumberFormat="1" applyFont="1" applyFill="1" applyBorder="1" applyAlignment="1" applyProtection="1">
      <alignment horizontal="center" vertical="center"/>
      <protection locked="0"/>
    </xf>
    <xf numFmtId="3" fontId="4" fillId="32" borderId="44" xfId="0" applyNumberFormat="1" applyFont="1" applyFill="1" applyBorder="1" applyAlignment="1" applyProtection="1">
      <alignment horizontal="center" vertical="center"/>
      <protection locked="0"/>
    </xf>
    <xf numFmtId="3" fontId="4" fillId="32" borderId="29" xfId="0" applyNumberFormat="1" applyFont="1" applyFill="1" applyBorder="1" applyAlignment="1" applyProtection="1">
      <alignment horizontal="center" vertical="center"/>
      <protection locked="0"/>
    </xf>
    <xf numFmtId="3" fontId="4" fillId="32" borderId="69" xfId="0" applyNumberFormat="1" applyFont="1" applyFill="1" applyBorder="1" applyAlignment="1" applyProtection="1">
      <alignment horizontal="center" vertical="center"/>
      <protection locked="0"/>
    </xf>
    <xf numFmtId="3" fontId="4" fillId="32" borderId="50" xfId="0" applyNumberFormat="1" applyFont="1" applyFill="1" applyBorder="1" applyAlignment="1" applyProtection="1">
      <alignment horizontal="center" vertical="center"/>
      <protection locked="0"/>
    </xf>
    <xf numFmtId="3" fontId="4" fillId="32" borderId="34" xfId="0" applyNumberFormat="1" applyFont="1" applyFill="1" applyBorder="1" applyAlignment="1" applyProtection="1">
      <alignment horizontal="center" vertical="center"/>
      <protection locked="0"/>
    </xf>
    <xf numFmtId="3" fontId="4" fillId="32" borderId="11" xfId="56" applyNumberFormat="1" applyFont="1" applyFill="1" applyBorder="1" applyAlignment="1" applyProtection="1">
      <alignment horizontal="center" vertical="center"/>
      <protection locked="0"/>
    </xf>
    <xf numFmtId="3" fontId="4" fillId="32" borderId="12" xfId="56" applyNumberFormat="1" applyFont="1" applyFill="1" applyBorder="1" applyAlignment="1" applyProtection="1">
      <alignment horizontal="center" vertical="center"/>
      <protection locked="0"/>
    </xf>
    <xf numFmtId="3" fontId="4" fillId="32" borderId="70" xfId="56" applyNumberFormat="1" applyFont="1" applyFill="1" applyBorder="1" applyAlignment="1" applyProtection="1">
      <alignment horizontal="center" vertical="center" wrapText="1"/>
      <protection locked="0"/>
    </xf>
    <xf numFmtId="4" fontId="6" fillId="32" borderId="18" xfId="0" applyNumberFormat="1" applyFont="1" applyFill="1" applyBorder="1" applyAlignment="1" applyProtection="1">
      <alignment horizontal="center" vertical="center"/>
      <protection/>
    </xf>
    <xf numFmtId="3" fontId="3" fillId="32" borderId="16" xfId="56" applyNumberFormat="1" applyFont="1" applyFill="1" applyBorder="1" applyAlignment="1" applyProtection="1">
      <alignment horizontal="center" vertical="center"/>
      <protection/>
    </xf>
    <xf numFmtId="4" fontId="6" fillId="32" borderId="17" xfId="0" applyNumberFormat="1" applyFont="1" applyFill="1" applyBorder="1" applyAlignment="1" applyProtection="1">
      <alignment horizontal="center" vertical="center"/>
      <protection/>
    </xf>
    <xf numFmtId="3" fontId="3" fillId="32" borderId="21" xfId="56" applyNumberFormat="1" applyFont="1" applyFill="1" applyBorder="1" applyAlignment="1" applyProtection="1">
      <alignment horizontal="center" vertical="center"/>
      <protection/>
    </xf>
    <xf numFmtId="4" fontId="6" fillId="32" borderId="14" xfId="0" applyNumberFormat="1" applyFont="1" applyFill="1" applyBorder="1" applyAlignment="1" applyProtection="1">
      <alignment horizontal="center" vertical="center"/>
      <protection/>
    </xf>
    <xf numFmtId="0" fontId="4" fillId="32" borderId="15" xfId="56" applyFont="1" applyFill="1" applyBorder="1" applyAlignment="1" applyProtection="1">
      <alignment horizontal="center"/>
      <protection/>
    </xf>
    <xf numFmtId="0" fontId="3" fillId="32" borderId="16" xfId="56" applyFont="1" applyFill="1" applyBorder="1" applyAlignment="1" applyProtection="1">
      <alignment/>
      <protection/>
    </xf>
    <xf numFmtId="0" fontId="3" fillId="32" borderId="15" xfId="56" applyFont="1" applyFill="1" applyBorder="1" applyProtection="1">
      <alignment/>
      <protection/>
    </xf>
    <xf numFmtId="0" fontId="3" fillId="32" borderId="40" xfId="56" applyFont="1" applyFill="1" applyBorder="1" applyProtection="1">
      <alignment/>
      <protection/>
    </xf>
    <xf numFmtId="0" fontId="3" fillId="32" borderId="16" xfId="56" applyFont="1" applyFill="1" applyBorder="1" applyProtection="1">
      <alignment/>
      <protection/>
    </xf>
    <xf numFmtId="0" fontId="3" fillId="32" borderId="29" xfId="56" applyFont="1" applyFill="1" applyBorder="1" applyProtection="1">
      <alignment/>
      <protection/>
    </xf>
    <xf numFmtId="0" fontId="3" fillId="32" borderId="47" xfId="56" applyFont="1" applyFill="1" applyBorder="1" applyProtection="1">
      <alignment/>
      <protection/>
    </xf>
    <xf numFmtId="0" fontId="6" fillId="32" borderId="0" xfId="0" applyNumberFormat="1" applyFont="1" applyFill="1" applyBorder="1" applyAlignment="1" applyProtection="1">
      <alignment horizontal="left" vertical="center"/>
      <protection locked="0"/>
    </xf>
    <xf numFmtId="49" fontId="4" fillId="32" borderId="0" xfId="0" applyNumberFormat="1" applyFont="1" applyFill="1" applyBorder="1" applyAlignment="1" applyProtection="1">
      <alignment horizontal="left" vertical="center"/>
      <protection locked="0"/>
    </xf>
    <xf numFmtId="0" fontId="4" fillId="32" borderId="0" xfId="0" applyFont="1" applyFill="1" applyAlignment="1" applyProtection="1">
      <alignment vertical="center"/>
      <protection/>
    </xf>
    <xf numFmtId="0" fontId="4" fillId="32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4" fontId="4" fillId="32" borderId="32" xfId="56" applyNumberFormat="1" applyFont="1" applyFill="1" applyBorder="1" applyAlignment="1" applyProtection="1">
      <alignment horizontal="center" vertical="center"/>
      <protection locked="0"/>
    </xf>
    <xf numFmtId="3" fontId="4" fillId="32" borderId="11" xfId="56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Alignment="1" applyProtection="1">
      <alignment horizontal="center" vertical="center"/>
      <protection/>
    </xf>
    <xf numFmtId="49" fontId="4" fillId="32" borderId="0" xfId="0" applyNumberFormat="1" applyFont="1" applyFill="1" applyBorder="1" applyAlignment="1" applyProtection="1">
      <alignment horizontal="left" vertical="center"/>
      <protection locked="0"/>
    </xf>
    <xf numFmtId="0" fontId="4" fillId="32" borderId="0" xfId="0" applyFont="1" applyFill="1" applyBorder="1" applyAlignment="1" applyProtection="1">
      <alignment horizontal="left" vertical="center"/>
      <protection locked="0"/>
    </xf>
    <xf numFmtId="49" fontId="4" fillId="0" borderId="46" xfId="56" applyNumberFormat="1" applyFont="1" applyBorder="1" applyAlignment="1" applyProtection="1">
      <alignment horizontal="center" vertical="center"/>
      <protection/>
    </xf>
    <xf numFmtId="3" fontId="4" fillId="0" borderId="10" xfId="56" applyNumberFormat="1" applyFont="1" applyBorder="1" applyAlignment="1" applyProtection="1">
      <alignment horizontal="right" vertical="center"/>
      <protection/>
    </xf>
    <xf numFmtId="2" fontId="11" fillId="0" borderId="10" xfId="56" applyNumberFormat="1" applyFont="1" applyBorder="1" applyAlignment="1" applyProtection="1">
      <alignment horizontal="left" vertical="center"/>
      <protection/>
    </xf>
    <xf numFmtId="3" fontId="4" fillId="0" borderId="61" xfId="56" applyNumberFormat="1" applyFont="1" applyFill="1" applyBorder="1" applyAlignment="1" applyProtection="1">
      <alignment horizontal="right" vertical="center"/>
      <protection/>
    </xf>
    <xf numFmtId="3" fontId="4" fillId="0" borderId="18" xfId="56" applyNumberFormat="1" applyFont="1" applyBorder="1" applyAlignment="1" applyProtection="1">
      <alignment horizontal="right" vertical="center"/>
      <protection/>
    </xf>
    <xf numFmtId="3" fontId="4" fillId="32" borderId="15" xfId="56" applyNumberFormat="1" applyFont="1" applyFill="1" applyBorder="1" applyAlignment="1" applyProtection="1">
      <alignment horizontal="left" vertical="center" indent="1"/>
      <protection/>
    </xf>
    <xf numFmtId="2" fontId="4" fillId="0" borderId="47" xfId="56" applyNumberFormat="1" applyFont="1" applyFill="1" applyBorder="1" applyAlignment="1" applyProtection="1">
      <alignment horizontal="center" vertical="center" wrapText="1"/>
      <protection/>
    </xf>
    <xf numFmtId="3" fontId="4" fillId="32" borderId="67" xfId="0" applyNumberFormat="1" applyFont="1" applyFill="1" applyBorder="1" applyAlignment="1" applyProtection="1">
      <alignment horizontal="center" vertical="center"/>
      <protection locked="0"/>
    </xf>
    <xf numFmtId="3" fontId="4" fillId="32" borderId="52" xfId="0" applyNumberFormat="1" applyFont="1" applyFill="1" applyBorder="1" applyAlignment="1" applyProtection="1">
      <alignment horizontal="center" vertical="center"/>
      <protection locked="0"/>
    </xf>
    <xf numFmtId="3" fontId="4" fillId="34" borderId="43" xfId="0" applyNumberFormat="1" applyFont="1" applyFill="1" applyBorder="1" applyAlignment="1" applyProtection="1">
      <alignment horizontal="center" vertical="center"/>
      <protection locked="0"/>
    </xf>
    <xf numFmtId="0" fontId="4" fillId="0" borderId="71" xfId="56" applyFont="1" applyBorder="1" applyAlignment="1" applyProtection="1">
      <alignment horizontal="center" vertical="center" wrapText="1"/>
      <protection/>
    </xf>
    <xf numFmtId="3" fontId="4" fillId="32" borderId="48" xfId="0" applyNumberFormat="1" applyFont="1" applyFill="1" applyBorder="1" applyAlignment="1" applyProtection="1">
      <alignment horizontal="center" vertical="center"/>
      <protection locked="0"/>
    </xf>
    <xf numFmtId="0" fontId="4" fillId="0" borderId="36" xfId="56" applyFont="1" applyBorder="1" applyAlignment="1" applyProtection="1">
      <alignment horizontal="center" vertical="center" wrapText="1"/>
      <protection/>
    </xf>
    <xf numFmtId="3" fontId="6" fillId="0" borderId="13" xfId="56" applyNumberFormat="1" applyFont="1" applyBorder="1" applyAlignment="1" applyProtection="1">
      <alignment horizontal="right" vertical="center"/>
      <protection/>
    </xf>
    <xf numFmtId="4" fontId="10" fillId="0" borderId="10" xfId="56" applyNumberFormat="1" applyFont="1" applyFill="1" applyBorder="1" applyAlignment="1" applyProtection="1">
      <alignment vertical="center"/>
      <protection/>
    </xf>
    <xf numFmtId="3" fontId="4" fillId="0" borderId="46" xfId="56" applyNumberFormat="1" applyFont="1" applyFill="1" applyBorder="1" applyAlignment="1" applyProtection="1">
      <alignment horizontal="left" vertical="center" indent="1"/>
      <protection/>
    </xf>
    <xf numFmtId="2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54" xfId="0" applyNumberFormat="1" applyFont="1" applyFill="1" applyBorder="1" applyAlignment="1" applyProtection="1">
      <alignment horizontal="center" vertical="center"/>
      <protection locked="0"/>
    </xf>
    <xf numFmtId="3" fontId="4" fillId="0" borderId="55" xfId="0" applyNumberFormat="1" applyFont="1" applyFill="1" applyBorder="1" applyAlignment="1" applyProtection="1">
      <alignment horizontal="center" vertical="center"/>
      <protection locked="0"/>
    </xf>
    <xf numFmtId="3" fontId="4" fillId="0" borderId="72" xfId="0" applyNumberFormat="1" applyFont="1" applyFill="1" applyBorder="1" applyAlignment="1" applyProtection="1">
      <alignment horizontal="center" vertical="center"/>
      <protection locked="0"/>
    </xf>
    <xf numFmtId="2" fontId="4" fillId="0" borderId="47" xfId="0" applyNumberFormat="1" applyFont="1" applyFill="1" applyBorder="1" applyAlignment="1" applyProtection="1">
      <alignment horizontal="left" vertical="center" wrapText="1"/>
      <protection/>
    </xf>
    <xf numFmtId="3" fontId="4" fillId="0" borderId="43" xfId="0" applyNumberFormat="1" applyFont="1" applyFill="1" applyBorder="1" applyAlignment="1" applyProtection="1">
      <alignment horizontal="center" vertical="center"/>
      <protection/>
    </xf>
    <xf numFmtId="3" fontId="4" fillId="0" borderId="44" xfId="0" applyNumberFormat="1" applyFont="1" applyFill="1" applyBorder="1" applyAlignment="1" applyProtection="1">
      <alignment horizontal="center" vertical="center"/>
      <protection/>
    </xf>
    <xf numFmtId="3" fontId="4" fillId="0" borderId="73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left" vertical="center" indent="1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32" borderId="74" xfId="0" applyNumberFormat="1" applyFont="1" applyFill="1" applyBorder="1" applyAlignment="1" applyProtection="1">
      <alignment horizontal="center" vertical="center"/>
      <protection locked="0"/>
    </xf>
    <xf numFmtId="2" fontId="4" fillId="0" borderId="13" xfId="0" applyNumberFormat="1" applyFont="1" applyBorder="1" applyAlignment="1" applyProtection="1">
      <alignment horizontal="right" vertical="center" wrapText="1"/>
      <protection/>
    </xf>
    <xf numFmtId="3" fontId="4" fillId="0" borderId="18" xfId="56" applyNumberFormat="1" applyFont="1" applyFill="1" applyBorder="1" applyAlignment="1" applyProtection="1">
      <alignment horizontal="left" vertical="center" inden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2" fontId="4" fillId="0" borderId="46" xfId="56" applyNumberFormat="1" applyFont="1" applyFill="1" applyBorder="1" applyAlignment="1" applyProtection="1">
      <alignment horizontal="left" vertical="center" indent="1"/>
      <protection/>
    </xf>
    <xf numFmtId="2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3" fontId="4" fillId="0" borderId="13" xfId="0" applyNumberFormat="1" applyFont="1" applyBorder="1" applyAlignment="1" applyProtection="1">
      <alignment horizontal="center" vertical="center" wrapText="1"/>
      <protection/>
    </xf>
    <xf numFmtId="3" fontId="4" fillId="32" borderId="73" xfId="0" applyNumberFormat="1" applyFont="1" applyFill="1" applyBorder="1" applyAlignment="1" applyProtection="1">
      <alignment horizontal="center" vertical="center"/>
      <protection locked="0"/>
    </xf>
    <xf numFmtId="3" fontId="4" fillId="32" borderId="75" xfId="0" applyNumberFormat="1" applyFont="1" applyFill="1" applyBorder="1" applyAlignment="1" applyProtection="1">
      <alignment horizontal="center" vertical="center"/>
      <protection locked="0"/>
    </xf>
    <xf numFmtId="3" fontId="4" fillId="32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18" xfId="56" applyNumberFormat="1" applyFont="1" applyFill="1" applyBorder="1" applyAlignment="1" applyProtection="1">
      <alignment horizontal="center" vertical="center"/>
      <protection/>
    </xf>
    <xf numFmtId="3" fontId="4" fillId="0" borderId="15" xfId="56" applyNumberFormat="1" applyFont="1" applyFill="1" applyBorder="1" applyAlignment="1" applyProtection="1">
      <alignment horizontal="center" vertical="center"/>
      <protection/>
    </xf>
    <xf numFmtId="49" fontId="4" fillId="0" borderId="46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3" fontId="4" fillId="0" borderId="13" xfId="56" applyNumberFormat="1" applyFont="1" applyFill="1" applyBorder="1" applyAlignment="1" applyProtection="1">
      <alignment horizontal="left" vertical="center" indent="1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51" xfId="56" applyNumberFormat="1" applyFont="1" applyFill="1" applyBorder="1" applyAlignment="1" applyProtection="1">
      <alignment horizontal="center" vertical="center"/>
      <protection/>
    </xf>
    <xf numFmtId="3" fontId="4" fillId="0" borderId="16" xfId="56" applyNumberFormat="1" applyFont="1" applyFill="1" applyBorder="1" applyAlignment="1" applyProtection="1">
      <alignment horizontal="center" vertical="center"/>
      <protection/>
    </xf>
    <xf numFmtId="2" fontId="4" fillId="0" borderId="10" xfId="56" applyNumberFormat="1" applyFont="1" applyFill="1" applyBorder="1" applyAlignment="1" applyProtection="1">
      <alignment horizontal="left" vertical="center" indent="1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61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46" xfId="56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51" xfId="0" applyNumberFormat="1" applyFont="1" applyBorder="1" applyAlignment="1" applyProtection="1">
      <alignment horizontal="center" vertical="center"/>
      <protection/>
    </xf>
    <xf numFmtId="3" fontId="4" fillId="32" borderId="46" xfId="56" applyNumberFormat="1" applyFont="1" applyFill="1" applyBorder="1" applyAlignment="1" applyProtection="1">
      <alignment horizontal="left" vertical="center" indent="1"/>
      <protection/>
    </xf>
    <xf numFmtId="2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4" fillId="0" borderId="47" xfId="0" applyNumberFormat="1" applyFont="1" applyBorder="1" applyAlignment="1" applyProtection="1">
      <alignment horizontal="center" vertical="center"/>
      <protection/>
    </xf>
    <xf numFmtId="3" fontId="4" fillId="0" borderId="17" xfId="56" applyNumberFormat="1" applyFont="1" applyFill="1" applyBorder="1" applyAlignment="1" applyProtection="1">
      <alignment horizontal="left" vertical="center" wrapText="1" indent="1"/>
      <protection/>
    </xf>
    <xf numFmtId="3" fontId="4" fillId="32" borderId="76" xfId="0" applyNumberFormat="1" applyFont="1" applyFill="1" applyBorder="1" applyAlignment="1" applyProtection="1">
      <alignment horizontal="center" vertical="center"/>
      <protection locked="0"/>
    </xf>
    <xf numFmtId="3" fontId="4" fillId="0" borderId="21" xfId="56" applyNumberFormat="1" applyFont="1" applyFill="1" applyBorder="1" applyAlignment="1" applyProtection="1">
      <alignment horizontal="left" vertical="center" wrapText="1" indent="1"/>
      <protection/>
    </xf>
    <xf numFmtId="3" fontId="4" fillId="0" borderId="10" xfId="56" applyNumberFormat="1" applyFont="1" applyFill="1" applyBorder="1" applyAlignment="1" applyProtection="1">
      <alignment horizontal="left" vertical="center" wrapText="1" indent="1"/>
      <protection/>
    </xf>
    <xf numFmtId="3" fontId="4" fillId="0" borderId="46" xfId="56" applyNumberFormat="1" applyFont="1" applyBorder="1" applyAlignment="1" applyProtection="1">
      <alignment horizontal="right" vertical="center"/>
      <protection/>
    </xf>
    <xf numFmtId="3" fontId="15" fillId="32" borderId="54" xfId="0" applyNumberFormat="1" applyFont="1" applyFill="1" applyBorder="1" applyAlignment="1" applyProtection="1">
      <alignment horizontal="center" vertical="center"/>
      <protection locked="0"/>
    </xf>
    <xf numFmtId="3" fontId="15" fillId="32" borderId="45" xfId="0" applyNumberFormat="1" applyFont="1" applyFill="1" applyBorder="1" applyAlignment="1" applyProtection="1">
      <alignment horizontal="center" vertical="center"/>
      <protection locked="0"/>
    </xf>
    <xf numFmtId="3" fontId="15" fillId="32" borderId="56" xfId="0" applyNumberFormat="1" applyFont="1" applyFill="1" applyBorder="1" applyAlignment="1" applyProtection="1">
      <alignment horizontal="center" vertical="center"/>
      <protection locked="0"/>
    </xf>
    <xf numFmtId="3" fontId="15" fillId="32" borderId="55" xfId="0" applyNumberFormat="1" applyFont="1" applyFill="1" applyBorder="1" applyAlignment="1" applyProtection="1">
      <alignment horizontal="center" vertical="center"/>
      <protection locked="0"/>
    </xf>
    <xf numFmtId="3" fontId="15" fillId="32" borderId="34" xfId="0" applyNumberFormat="1" applyFont="1" applyFill="1" applyBorder="1" applyAlignment="1" applyProtection="1">
      <alignment horizontal="center" vertical="center"/>
      <protection locked="0"/>
    </xf>
    <xf numFmtId="3" fontId="15" fillId="32" borderId="30" xfId="0" applyNumberFormat="1" applyFont="1" applyFill="1" applyBorder="1" applyAlignment="1" applyProtection="1">
      <alignment horizontal="center" vertical="center"/>
      <protection locked="0"/>
    </xf>
    <xf numFmtId="3" fontId="15" fillId="32" borderId="60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Border="1" applyAlignment="1" applyProtection="1">
      <alignment horizontal="center" vertical="center" wrapText="1"/>
      <protection/>
    </xf>
    <xf numFmtId="3" fontId="15" fillId="0" borderId="12" xfId="0" applyNumberFormat="1" applyFont="1" applyBorder="1" applyAlignment="1" applyProtection="1">
      <alignment horizontal="center" vertical="center" wrapText="1"/>
      <protection/>
    </xf>
    <xf numFmtId="3" fontId="15" fillId="0" borderId="61" xfId="0" applyNumberFormat="1" applyFont="1" applyBorder="1" applyAlignment="1" applyProtection="1">
      <alignment horizontal="center" vertical="center" wrapText="1"/>
      <protection/>
    </xf>
    <xf numFmtId="3" fontId="15" fillId="0" borderId="27" xfId="0" applyNumberFormat="1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61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27" xfId="0" applyNumberFormat="1" applyFont="1" applyFill="1" applyBorder="1" applyAlignment="1" applyProtection="1">
      <alignment horizontal="center" vertical="center"/>
      <protection locked="0"/>
    </xf>
    <xf numFmtId="3" fontId="15" fillId="0" borderId="10" xfId="56" applyNumberFormat="1" applyFont="1" applyBorder="1" applyAlignment="1" applyProtection="1">
      <alignment horizontal="right" vertical="center"/>
      <protection/>
    </xf>
    <xf numFmtId="3" fontId="15" fillId="32" borderId="54" xfId="0" applyNumberFormat="1" applyFont="1" applyFill="1" applyBorder="1" applyAlignment="1" applyProtection="1">
      <alignment horizontal="center" vertical="center"/>
      <protection locked="0"/>
    </xf>
    <xf numFmtId="3" fontId="15" fillId="32" borderId="56" xfId="0" applyNumberFormat="1" applyFont="1" applyFill="1" applyBorder="1" applyAlignment="1" applyProtection="1">
      <alignment horizontal="center" vertical="center"/>
      <protection locked="0"/>
    </xf>
    <xf numFmtId="3" fontId="15" fillId="32" borderId="55" xfId="0" applyNumberFormat="1" applyFont="1" applyFill="1" applyBorder="1" applyAlignment="1" applyProtection="1">
      <alignment horizontal="center" vertical="center"/>
      <protection locked="0"/>
    </xf>
    <xf numFmtId="3" fontId="15" fillId="32" borderId="68" xfId="0" applyNumberFormat="1" applyFont="1" applyFill="1" applyBorder="1" applyAlignment="1" applyProtection="1">
      <alignment horizontal="center" vertical="center"/>
      <protection locked="0"/>
    </xf>
    <xf numFmtId="3" fontId="15" fillId="0" borderId="16" xfId="56" applyNumberFormat="1" applyFont="1" applyBorder="1" applyAlignment="1" applyProtection="1">
      <alignment horizontal="right" vertical="center"/>
      <protection/>
    </xf>
    <xf numFmtId="3" fontId="15" fillId="32" borderId="18" xfId="0" applyNumberFormat="1" applyFont="1" applyFill="1" applyBorder="1" applyAlignment="1" applyProtection="1">
      <alignment horizontal="center" vertical="center"/>
      <protection locked="0"/>
    </xf>
    <xf numFmtId="3" fontId="15" fillId="32" borderId="34" xfId="0" applyNumberFormat="1" applyFont="1" applyFill="1" applyBorder="1" applyAlignment="1" applyProtection="1">
      <alignment horizontal="center" vertical="center"/>
      <protection locked="0"/>
    </xf>
    <xf numFmtId="3" fontId="15" fillId="32" borderId="30" xfId="0" applyNumberFormat="1" applyFont="1" applyFill="1" applyBorder="1" applyAlignment="1" applyProtection="1">
      <alignment horizontal="center" vertical="center"/>
      <protection locked="0"/>
    </xf>
    <xf numFmtId="3" fontId="15" fillId="32" borderId="60" xfId="0" applyNumberFormat="1" applyFont="1" applyFill="1" applyBorder="1" applyAlignment="1" applyProtection="1">
      <alignment horizontal="center" vertical="center"/>
      <protection locked="0"/>
    </xf>
    <xf numFmtId="3" fontId="15" fillId="32" borderId="74" xfId="0" applyNumberFormat="1" applyFont="1" applyFill="1" applyBorder="1" applyAlignment="1" applyProtection="1">
      <alignment horizontal="center" vertical="center"/>
      <protection locked="0"/>
    </xf>
    <xf numFmtId="3" fontId="15" fillId="0" borderId="46" xfId="56" applyNumberFormat="1" applyFont="1" applyBorder="1" applyAlignment="1" applyProtection="1">
      <alignment horizontal="right" vertical="center"/>
      <protection/>
    </xf>
    <xf numFmtId="2" fontId="4" fillId="0" borderId="10" xfId="56" applyNumberFormat="1" applyFont="1" applyFill="1" applyBorder="1" applyAlignment="1" applyProtection="1">
      <alignment horizontal="center" vertical="center"/>
      <protection/>
    </xf>
    <xf numFmtId="3" fontId="15" fillId="32" borderId="77" xfId="0" applyNumberFormat="1" applyFont="1" applyFill="1" applyBorder="1" applyAlignment="1" applyProtection="1">
      <alignment horizontal="center" vertical="center"/>
      <protection locked="0"/>
    </xf>
    <xf numFmtId="3" fontId="15" fillId="0" borderId="16" xfId="56" applyNumberFormat="1" applyFont="1" applyBorder="1" applyAlignment="1" applyProtection="1">
      <alignment horizontal="right" vertical="center"/>
      <protection/>
    </xf>
    <xf numFmtId="3" fontId="15" fillId="32" borderId="51" xfId="0" applyNumberFormat="1" applyFont="1" applyFill="1" applyBorder="1" applyAlignment="1" applyProtection="1">
      <alignment horizontal="center" vertical="center"/>
      <protection locked="0"/>
    </xf>
    <xf numFmtId="3" fontId="15" fillId="0" borderId="46" xfId="56" applyNumberFormat="1" applyFont="1" applyBorder="1" applyAlignment="1" applyProtection="1">
      <alignment horizontal="right" vertical="center"/>
      <protection/>
    </xf>
    <xf numFmtId="3" fontId="15" fillId="32" borderId="77" xfId="0" applyNumberFormat="1" applyFont="1" applyFill="1" applyBorder="1" applyAlignment="1" applyProtection="1">
      <alignment horizontal="center" vertical="center"/>
      <protection locked="0"/>
    </xf>
    <xf numFmtId="3" fontId="15" fillId="32" borderId="22" xfId="0" applyNumberFormat="1" applyFont="1" applyFill="1" applyBorder="1" applyAlignment="1" applyProtection="1">
      <alignment horizontal="center" vertical="center"/>
      <protection locked="0"/>
    </xf>
    <xf numFmtId="3" fontId="15" fillId="32" borderId="23" xfId="0" applyNumberFormat="1" applyFont="1" applyFill="1" applyBorder="1" applyAlignment="1" applyProtection="1">
      <alignment horizontal="center" vertical="center"/>
      <protection locked="0"/>
    </xf>
    <xf numFmtId="3" fontId="15" fillId="32" borderId="25" xfId="0" applyNumberFormat="1" applyFont="1" applyFill="1" applyBorder="1" applyAlignment="1" applyProtection="1">
      <alignment horizontal="center" vertical="center"/>
      <protection locked="0"/>
    </xf>
    <xf numFmtId="3" fontId="15" fillId="32" borderId="19" xfId="0" applyNumberFormat="1" applyFont="1" applyFill="1" applyBorder="1" applyAlignment="1" applyProtection="1">
      <alignment horizontal="center" vertical="center"/>
      <protection locked="0"/>
    </xf>
    <xf numFmtId="3" fontId="15" fillId="32" borderId="49" xfId="0" applyNumberFormat="1" applyFont="1" applyFill="1" applyBorder="1" applyAlignment="1" applyProtection="1">
      <alignment horizontal="center" vertical="center"/>
      <protection locked="0"/>
    </xf>
    <xf numFmtId="3" fontId="15" fillId="32" borderId="38" xfId="0" applyNumberFormat="1" applyFont="1" applyFill="1" applyBorder="1" applyAlignment="1" applyProtection="1">
      <alignment horizontal="center" vertical="center"/>
      <protection locked="0"/>
    </xf>
    <xf numFmtId="3" fontId="15" fillId="32" borderId="59" xfId="0" applyNumberFormat="1" applyFont="1" applyFill="1" applyBorder="1" applyAlignment="1" applyProtection="1">
      <alignment horizontal="center" vertical="center"/>
      <protection locked="0"/>
    </xf>
    <xf numFmtId="3" fontId="15" fillId="32" borderId="58" xfId="0" applyNumberFormat="1" applyFont="1" applyFill="1" applyBorder="1" applyAlignment="1" applyProtection="1">
      <alignment horizontal="center" vertical="center"/>
      <protection locked="0"/>
    </xf>
    <xf numFmtId="3" fontId="15" fillId="32" borderId="51" xfId="0" applyNumberFormat="1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61" xfId="0" applyNumberFormat="1" applyFont="1" applyFill="1" applyBorder="1" applyAlignment="1" applyProtection="1">
      <alignment horizontal="center" vertical="center"/>
      <protection locked="0"/>
    </xf>
    <xf numFmtId="3" fontId="15" fillId="0" borderId="27" xfId="0" applyNumberFormat="1" applyFont="1" applyFill="1" applyBorder="1" applyAlignment="1" applyProtection="1">
      <alignment horizontal="center" vertical="center"/>
      <protection locked="0"/>
    </xf>
    <xf numFmtId="3" fontId="15" fillId="0" borderId="10" xfId="56" applyNumberFormat="1" applyFont="1" applyBorder="1" applyAlignment="1" applyProtection="1">
      <alignment horizontal="right" vertical="center"/>
      <protection/>
    </xf>
    <xf numFmtId="3" fontId="15" fillId="32" borderId="25" xfId="0" applyNumberFormat="1" applyFont="1" applyFill="1" applyBorder="1" applyAlignment="1" applyProtection="1">
      <alignment horizontal="center" vertical="center"/>
      <protection locked="0"/>
    </xf>
    <xf numFmtId="3" fontId="15" fillId="32" borderId="23" xfId="0" applyNumberFormat="1" applyFont="1" applyFill="1" applyBorder="1" applyAlignment="1" applyProtection="1">
      <alignment horizontal="center" vertical="center"/>
      <protection locked="0"/>
    </xf>
    <xf numFmtId="3" fontId="15" fillId="32" borderId="17" xfId="0" applyNumberFormat="1" applyFont="1" applyFill="1" applyBorder="1" applyAlignment="1" applyProtection="1">
      <alignment horizontal="center" vertical="center"/>
      <protection locked="0"/>
    </xf>
    <xf numFmtId="3" fontId="15" fillId="32" borderId="49" xfId="0" applyNumberFormat="1" applyFont="1" applyFill="1" applyBorder="1" applyAlignment="1" applyProtection="1">
      <alignment horizontal="center" vertical="center"/>
      <protection locked="0"/>
    </xf>
    <xf numFmtId="3" fontId="15" fillId="32" borderId="38" xfId="0" applyNumberFormat="1" applyFont="1" applyFill="1" applyBorder="1" applyAlignment="1" applyProtection="1">
      <alignment horizontal="center" vertical="center"/>
      <protection locked="0"/>
    </xf>
    <xf numFmtId="3" fontId="15" fillId="32" borderId="19" xfId="0" applyNumberFormat="1" applyFont="1" applyFill="1" applyBorder="1" applyAlignment="1" applyProtection="1">
      <alignment horizontal="center" vertical="center"/>
      <protection locked="0"/>
    </xf>
    <xf numFmtId="3" fontId="15" fillId="32" borderId="57" xfId="0" applyNumberFormat="1" applyFont="1" applyFill="1" applyBorder="1" applyAlignment="1" applyProtection="1">
      <alignment horizontal="center" vertical="center"/>
      <protection locked="0"/>
    </xf>
    <xf numFmtId="3" fontId="4" fillId="0" borderId="13" xfId="56" applyNumberFormat="1" applyFont="1" applyFill="1" applyBorder="1" applyAlignment="1" applyProtection="1">
      <alignment horizontal="left" vertical="center" wrapText="1" indent="1"/>
      <protection/>
    </xf>
    <xf numFmtId="3" fontId="4" fillId="0" borderId="52" xfId="56" applyNumberFormat="1" applyFont="1" applyBorder="1" applyAlignment="1" applyProtection="1">
      <alignment horizontal="right" vertical="center"/>
      <protection/>
    </xf>
    <xf numFmtId="3" fontId="4" fillId="0" borderId="33" xfId="56" applyNumberFormat="1" applyFont="1" applyBorder="1" applyAlignment="1" applyProtection="1">
      <alignment horizontal="right" vertical="center"/>
      <protection/>
    </xf>
    <xf numFmtId="3" fontId="4" fillId="0" borderId="45" xfId="56" applyNumberFormat="1" applyFont="1" applyBorder="1" applyAlignment="1" applyProtection="1">
      <alignment horizontal="right" vertical="center"/>
      <protection/>
    </xf>
    <xf numFmtId="0" fontId="4" fillId="0" borderId="27" xfId="56" applyNumberFormat="1" applyFont="1" applyBorder="1" applyAlignment="1" applyProtection="1">
      <alignment horizontal="center" vertical="center"/>
      <protection/>
    </xf>
    <xf numFmtId="3" fontId="4" fillId="0" borderId="54" xfId="56" applyNumberFormat="1" applyFont="1" applyFill="1" applyBorder="1" applyAlignment="1" applyProtection="1">
      <alignment horizontal="right" vertical="center"/>
      <protection locked="0"/>
    </xf>
    <xf numFmtId="3" fontId="4" fillId="0" borderId="56" xfId="56" applyNumberFormat="1" applyFont="1" applyFill="1" applyBorder="1" applyAlignment="1" applyProtection="1">
      <alignment horizontal="right" vertical="center"/>
      <protection locked="0"/>
    </xf>
    <xf numFmtId="3" fontId="4" fillId="0" borderId="55" xfId="56" applyNumberFormat="1" applyFont="1" applyFill="1" applyBorder="1" applyAlignment="1" applyProtection="1">
      <alignment horizontal="right" vertical="center"/>
      <protection locked="0"/>
    </xf>
    <xf numFmtId="3" fontId="4" fillId="0" borderId="33" xfId="0" applyNumberFormat="1" applyFont="1" applyFill="1" applyBorder="1" applyAlignment="1" applyProtection="1">
      <alignment horizontal="center" vertical="center"/>
      <protection locked="0"/>
    </xf>
    <xf numFmtId="3" fontId="4" fillId="0" borderId="75" xfId="0" applyNumberFormat="1" applyFont="1" applyFill="1" applyBorder="1" applyAlignment="1" applyProtection="1">
      <alignment horizontal="center" vertical="center"/>
      <protection locked="0"/>
    </xf>
    <xf numFmtId="3" fontId="4" fillId="0" borderId="44" xfId="0" applyNumberFormat="1" applyFont="1" applyFill="1" applyBorder="1" applyAlignment="1" applyProtection="1">
      <alignment horizontal="center" vertical="center"/>
      <protection/>
    </xf>
    <xf numFmtId="3" fontId="4" fillId="0" borderId="45" xfId="0" applyNumberFormat="1" applyFont="1" applyFill="1" applyBorder="1" applyAlignment="1" applyProtection="1">
      <alignment horizontal="center" vertical="center"/>
      <protection locked="0"/>
    </xf>
    <xf numFmtId="3" fontId="4" fillId="0" borderId="77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49" fontId="4" fillId="0" borderId="46" xfId="0" applyNumberFormat="1" applyFont="1" applyBorder="1" applyAlignment="1" applyProtection="1">
      <alignment horizontal="center" vertical="center"/>
      <protection/>
    </xf>
    <xf numFmtId="49" fontId="4" fillId="33" borderId="29" xfId="56" applyNumberFormat="1" applyFont="1" applyFill="1" applyBorder="1" applyAlignment="1" applyProtection="1">
      <alignment vertical="center"/>
      <protection/>
    </xf>
    <xf numFmtId="0" fontId="11" fillId="33" borderId="29" xfId="56" applyFont="1" applyFill="1" applyBorder="1" applyAlignment="1" applyProtection="1">
      <alignment horizontal="right" vertical="center"/>
      <protection/>
    </xf>
    <xf numFmtId="0" fontId="11" fillId="33" borderId="29" xfId="56" applyFont="1" applyFill="1" applyBorder="1" applyAlignment="1" applyProtection="1">
      <alignment horizontal="center" vertical="center"/>
      <protection/>
    </xf>
    <xf numFmtId="0" fontId="4" fillId="33" borderId="29" xfId="56" applyFont="1" applyFill="1" applyBorder="1" applyAlignment="1" applyProtection="1">
      <alignment vertical="center"/>
      <protection/>
    </xf>
    <xf numFmtId="0" fontId="10" fillId="33" borderId="29" xfId="0" applyFont="1" applyFill="1" applyBorder="1" applyAlignment="1" applyProtection="1">
      <alignment vertical="center"/>
      <protection/>
    </xf>
    <xf numFmtId="0" fontId="11" fillId="33" borderId="29" xfId="56" applyNumberFormat="1" applyFont="1" applyFill="1" applyBorder="1" applyAlignment="1" applyProtection="1">
      <alignment horizontal="right"/>
      <protection/>
    </xf>
    <xf numFmtId="0" fontId="4" fillId="0" borderId="42" xfId="56" applyFont="1" applyBorder="1" applyProtection="1">
      <alignment/>
      <protection/>
    </xf>
    <xf numFmtId="3" fontId="4" fillId="0" borderId="27" xfId="56" applyNumberFormat="1" applyFont="1" applyFill="1" applyBorder="1" applyAlignment="1" applyProtection="1">
      <alignment horizontal="right" vertical="center"/>
      <protection/>
    </xf>
    <xf numFmtId="3" fontId="4" fillId="0" borderId="77" xfId="56" applyNumberFormat="1" applyFont="1" applyFill="1" applyBorder="1" applyAlignment="1" applyProtection="1">
      <alignment horizontal="right" vertical="center"/>
      <protection locked="0"/>
    </xf>
    <xf numFmtId="3" fontId="4" fillId="32" borderId="77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32" borderId="78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/>
    </xf>
    <xf numFmtId="49" fontId="4" fillId="0" borderId="26" xfId="0" applyNumberFormat="1" applyFont="1" applyBorder="1" applyAlignment="1" applyProtection="1">
      <alignment horizontal="center" vertical="center"/>
      <protection/>
    </xf>
    <xf numFmtId="0" fontId="55" fillId="0" borderId="0" xfId="0" applyFont="1" applyAlignment="1">
      <alignment/>
    </xf>
    <xf numFmtId="0" fontId="56" fillId="0" borderId="0" xfId="56" applyFont="1" applyProtection="1">
      <alignment/>
      <protection/>
    </xf>
    <xf numFmtId="0" fontId="52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2" fontId="4" fillId="0" borderId="42" xfId="0" applyNumberFormat="1" applyFont="1" applyFill="1" applyBorder="1" applyAlignment="1" applyProtection="1">
      <alignment horizontal="left" vertical="center" wrapText="1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3" fontId="4" fillId="32" borderId="72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left" vertical="center" wrapText="1"/>
      <protection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justify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" fillId="0" borderId="32" xfId="56" applyFont="1" applyBorder="1" applyAlignment="1" applyProtection="1">
      <alignment horizontal="left" vertical="center" wrapText="1"/>
      <protection/>
    </xf>
    <xf numFmtId="0" fontId="12" fillId="0" borderId="13" xfId="56" applyFont="1" applyBorder="1" applyAlignment="1" applyProtection="1">
      <alignment horizontal="left" vertical="center" wrapText="1"/>
      <protection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49" fontId="4" fillId="0" borderId="47" xfId="0" applyNumberFormat="1" applyFont="1" applyBorder="1" applyAlignment="1" applyProtection="1">
      <alignment horizontal="center" vertical="center" wrapText="1"/>
      <protection/>
    </xf>
    <xf numFmtId="0" fontId="4" fillId="0" borderId="28" xfId="56" applyFont="1" applyBorder="1" applyAlignment="1" applyProtection="1">
      <alignment horizontal="center" vertical="center" wrapText="1"/>
      <protection/>
    </xf>
    <xf numFmtId="0" fontId="4" fillId="0" borderId="47" xfId="56" applyFont="1" applyBorder="1" applyAlignment="1" applyProtection="1">
      <alignment horizontal="center" vertical="center" wrapText="1"/>
      <protection/>
    </xf>
    <xf numFmtId="0" fontId="4" fillId="0" borderId="54" xfId="56" applyFont="1" applyBorder="1" applyAlignment="1" applyProtection="1">
      <alignment horizontal="center" vertical="center" wrapText="1"/>
      <protection/>
    </xf>
    <xf numFmtId="0" fontId="4" fillId="0" borderId="34" xfId="56" applyFont="1" applyBorder="1" applyAlignment="1" applyProtection="1">
      <alignment horizontal="center" vertical="center" wrapText="1"/>
      <protection/>
    </xf>
    <xf numFmtId="0" fontId="4" fillId="0" borderId="55" xfId="56" applyFont="1" applyBorder="1" applyAlignment="1" applyProtection="1">
      <alignment horizontal="center" vertical="center" wrapText="1"/>
      <protection/>
    </xf>
    <xf numFmtId="0" fontId="4" fillId="0" borderId="30" xfId="56" applyFont="1" applyBorder="1" applyAlignment="1" applyProtection="1">
      <alignment horizontal="center" vertical="center" wrapText="1"/>
      <protection/>
    </xf>
    <xf numFmtId="0" fontId="4" fillId="0" borderId="62" xfId="56" applyFont="1" applyBorder="1" applyAlignment="1" applyProtection="1">
      <alignment horizontal="center" vertical="center" wrapText="1"/>
      <protection/>
    </xf>
    <xf numFmtId="0" fontId="4" fillId="0" borderId="42" xfId="56" applyFont="1" applyBorder="1" applyAlignment="1" applyProtection="1">
      <alignment horizontal="center" wrapText="1"/>
      <protection/>
    </xf>
    <xf numFmtId="0" fontId="4" fillId="0" borderId="41" xfId="56" applyFont="1" applyBorder="1" applyAlignment="1" applyProtection="1">
      <alignment horizontal="center" wrapText="1"/>
      <protection/>
    </xf>
    <xf numFmtId="0" fontId="3" fillId="32" borderId="37" xfId="56" applyFont="1" applyFill="1" applyBorder="1" applyAlignment="1" applyProtection="1">
      <alignment wrapText="1"/>
      <protection/>
    </xf>
    <xf numFmtId="0" fontId="0" fillId="32" borderId="52" xfId="0" applyFill="1" applyBorder="1" applyAlignment="1">
      <alignment wrapText="1"/>
    </xf>
    <xf numFmtId="0" fontId="0" fillId="32" borderId="14" xfId="0" applyFill="1" applyBorder="1" applyAlignment="1">
      <alignment wrapText="1"/>
    </xf>
    <xf numFmtId="0" fontId="3" fillId="32" borderId="40" xfId="56" applyFont="1" applyFill="1" applyBorder="1" applyAlignment="1" applyProtection="1">
      <alignment wrapText="1"/>
      <protection/>
    </xf>
    <xf numFmtId="0" fontId="0" fillId="32" borderId="48" xfId="0" applyFill="1" applyBorder="1" applyAlignment="1">
      <alignment wrapText="1"/>
    </xf>
    <xf numFmtId="0" fontId="0" fillId="32" borderId="18" xfId="0" applyFill="1" applyBorder="1" applyAlignment="1">
      <alignment wrapText="1"/>
    </xf>
    <xf numFmtId="2" fontId="4" fillId="0" borderId="79" xfId="0" applyNumberFormat="1" applyFont="1" applyBorder="1" applyAlignment="1" applyProtection="1">
      <alignment horizontal="center" vertical="center" wrapText="1"/>
      <protection/>
    </xf>
    <xf numFmtId="2" fontId="4" fillId="0" borderId="53" xfId="0" applyNumberFormat="1" applyFont="1" applyBorder="1" applyAlignment="1" applyProtection="1">
      <alignment horizontal="center" vertical="center" wrapText="1"/>
      <protection/>
    </xf>
    <xf numFmtId="2" fontId="0" fillId="0" borderId="53" xfId="0" applyNumberFormat="1" applyBorder="1" applyAlignment="1">
      <alignment wrapText="1"/>
    </xf>
    <xf numFmtId="2" fontId="0" fillId="0" borderId="80" xfId="0" applyNumberFormat="1" applyBorder="1" applyAlignment="1">
      <alignment wrapText="1"/>
    </xf>
    <xf numFmtId="2" fontId="4" fillId="0" borderId="41" xfId="0" applyNumberFormat="1" applyFont="1" applyBorder="1" applyAlignment="1" applyProtection="1">
      <alignment horizontal="center" vertical="center" wrapText="1"/>
      <protection/>
    </xf>
    <xf numFmtId="2" fontId="4" fillId="0" borderId="29" xfId="0" applyNumberFormat="1" applyFont="1" applyBorder="1" applyAlignment="1" applyProtection="1">
      <alignment horizontal="center" vertical="center" wrapText="1"/>
      <protection/>
    </xf>
    <xf numFmtId="2" fontId="0" fillId="0" borderId="29" xfId="0" applyNumberFormat="1" applyBorder="1" applyAlignment="1">
      <alignment wrapText="1"/>
    </xf>
    <xf numFmtId="2" fontId="0" fillId="0" borderId="26" xfId="0" applyNumberFormat="1" applyBorder="1" applyAlignment="1">
      <alignment wrapText="1"/>
    </xf>
    <xf numFmtId="0" fontId="4" fillId="0" borderId="79" xfId="56" applyFont="1" applyBorder="1" applyAlignment="1" applyProtection="1">
      <alignment horizontal="center" vertical="center" textRotation="90" wrapText="1"/>
      <protection/>
    </xf>
    <xf numFmtId="0" fontId="12" fillId="0" borderId="80" xfId="56" applyFont="1" applyBorder="1" applyAlignment="1" applyProtection="1">
      <alignment horizontal="center" vertical="center" wrapText="1"/>
      <protection/>
    </xf>
    <xf numFmtId="0" fontId="4" fillId="0" borderId="42" xfId="56" applyFont="1" applyBorder="1" applyAlignment="1" applyProtection="1">
      <alignment horizontal="center" vertical="center" textRotation="90" wrapText="1"/>
      <protection/>
    </xf>
    <xf numFmtId="0" fontId="12" fillId="0" borderId="17" xfId="56" applyFont="1" applyBorder="1" applyAlignment="1" applyProtection="1">
      <alignment horizontal="center" vertical="center" wrapText="1"/>
      <protection/>
    </xf>
    <xf numFmtId="0" fontId="4" fillId="0" borderId="41" xfId="56" applyFont="1" applyBorder="1" applyAlignment="1" applyProtection="1">
      <alignment horizontal="center" vertical="center" textRotation="90" wrapText="1"/>
      <protection/>
    </xf>
    <xf numFmtId="0" fontId="12" fillId="0" borderId="26" xfId="56" applyFont="1" applyBorder="1" applyAlignment="1" applyProtection="1">
      <alignment horizontal="center" vertical="center" wrapText="1"/>
      <protection/>
    </xf>
    <xf numFmtId="0" fontId="4" fillId="0" borderId="28" xfId="56" applyFont="1" applyBorder="1" applyAlignment="1" applyProtection="1">
      <alignment horizontal="center" wrapText="1"/>
      <protection/>
    </xf>
    <xf numFmtId="0" fontId="4" fillId="0" borderId="21" xfId="56" applyFont="1" applyBorder="1" applyAlignment="1" applyProtection="1">
      <alignment horizontal="center" wrapText="1"/>
      <protection/>
    </xf>
    <xf numFmtId="0" fontId="4" fillId="0" borderId="32" xfId="56" applyFont="1" applyBorder="1" applyAlignment="1" applyProtection="1">
      <alignment horizontal="center" vertical="center" wrapText="1"/>
      <protection/>
    </xf>
    <xf numFmtId="0" fontId="4" fillId="0" borderId="70" xfId="56" applyFont="1" applyBorder="1" applyAlignment="1" applyProtection="1">
      <alignment horizontal="center" vertical="center" wrapText="1"/>
      <protection/>
    </xf>
    <xf numFmtId="0" fontId="4" fillId="0" borderId="13" xfId="56" applyFont="1" applyBorder="1" applyAlignment="1" applyProtection="1">
      <alignment horizontal="center" vertical="center" wrapText="1"/>
      <protection/>
    </xf>
    <xf numFmtId="0" fontId="4" fillId="0" borderId="32" xfId="56" applyFont="1" applyBorder="1" applyAlignment="1" applyProtection="1">
      <alignment horizontal="right" vertical="center" wrapText="1"/>
      <protection/>
    </xf>
    <xf numFmtId="0" fontId="4" fillId="0" borderId="70" xfId="56" applyFont="1" applyBorder="1" applyAlignment="1" applyProtection="1">
      <alignment horizontal="right" vertical="center" wrapText="1"/>
      <protection/>
    </xf>
    <xf numFmtId="0" fontId="3" fillId="32" borderId="41" xfId="56" applyFont="1" applyFill="1" applyBorder="1" applyAlignment="1" applyProtection="1">
      <alignment wrapText="1"/>
      <protection/>
    </xf>
    <xf numFmtId="0" fontId="0" fillId="32" borderId="29" xfId="0" applyFill="1" applyBorder="1" applyAlignment="1">
      <alignment wrapText="1"/>
    </xf>
    <xf numFmtId="0" fontId="0" fillId="32" borderId="26" xfId="0" applyFill="1" applyBorder="1" applyAlignment="1">
      <alignment wrapText="1"/>
    </xf>
    <xf numFmtId="1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>
      <alignment horizontal="center" vertical="center" wrapText="1"/>
    </xf>
    <xf numFmtId="0" fontId="4" fillId="32" borderId="81" xfId="0" applyFont="1" applyFill="1" applyBorder="1" applyAlignment="1" applyProtection="1">
      <alignment horizontal="left" vertical="center" wrapText="1"/>
      <protection/>
    </xf>
    <xf numFmtId="0" fontId="4" fillId="32" borderId="67" xfId="0" applyFont="1" applyFill="1" applyBorder="1" applyAlignment="1" applyProtection="1">
      <alignment horizontal="left" vertical="center" wrapText="1"/>
      <protection/>
    </xf>
    <xf numFmtId="0" fontId="0" fillId="32" borderId="67" xfId="0" applyFill="1" applyBorder="1" applyAlignment="1">
      <alignment vertical="center" wrapText="1"/>
    </xf>
    <xf numFmtId="0" fontId="0" fillId="32" borderId="68" xfId="0" applyFill="1" applyBorder="1" applyAlignment="1">
      <alignment vertical="center" wrapText="1"/>
    </xf>
    <xf numFmtId="0" fontId="4" fillId="32" borderId="37" xfId="0" applyNumberFormat="1" applyFont="1" applyFill="1" applyBorder="1" applyAlignment="1" applyProtection="1">
      <alignment horizontal="justify" vertical="justify" wrapText="1"/>
      <protection/>
    </xf>
    <xf numFmtId="0" fontId="4" fillId="32" borderId="52" xfId="0" applyNumberFormat="1" applyFont="1" applyFill="1" applyBorder="1" applyAlignment="1" applyProtection="1">
      <alignment horizontal="justify" vertical="justify" wrapText="1"/>
      <protection/>
    </xf>
    <xf numFmtId="0" fontId="4" fillId="32" borderId="37" xfId="0" applyFont="1" applyFill="1" applyBorder="1" applyAlignment="1" applyProtection="1">
      <alignment horizontal="justify" vertical="center" wrapText="1"/>
      <protection/>
    </xf>
    <xf numFmtId="0" fontId="4" fillId="32" borderId="52" xfId="0" applyFont="1" applyFill="1" applyBorder="1" applyAlignment="1" applyProtection="1">
      <alignment horizontal="justify" vertical="center" wrapText="1"/>
      <protection/>
    </xf>
    <xf numFmtId="0" fontId="0" fillId="32" borderId="52" xfId="0" applyFill="1" applyBorder="1" applyAlignment="1">
      <alignment vertical="center" wrapText="1"/>
    </xf>
    <xf numFmtId="0" fontId="0" fillId="32" borderId="14" xfId="0" applyFill="1" applyBorder="1" applyAlignment="1">
      <alignment vertical="center" wrapText="1"/>
    </xf>
    <xf numFmtId="0" fontId="4" fillId="0" borderId="0" xfId="56" applyFont="1" applyFill="1" applyAlignment="1" applyProtection="1">
      <alignment horizontal="center" vertical="center"/>
      <protection/>
    </xf>
    <xf numFmtId="0" fontId="4" fillId="0" borderId="32" xfId="56" applyFont="1" applyBorder="1" applyAlignment="1" applyProtection="1">
      <alignment horizontal="right" vertical="center" wrapText="1"/>
      <protection/>
    </xf>
    <xf numFmtId="0" fontId="0" fillId="0" borderId="70" xfId="0" applyBorder="1" applyAlignment="1">
      <alignment horizontal="right" vertical="center" wrapText="1"/>
    </xf>
    <xf numFmtId="49" fontId="4" fillId="0" borderId="28" xfId="56" applyNumberFormat="1" applyFont="1" applyBorder="1" applyAlignment="1" applyProtection="1">
      <alignment horizontal="center" vertical="center" wrapText="1"/>
      <protection/>
    </xf>
    <xf numFmtId="49" fontId="2" fillId="0" borderId="21" xfId="56" applyNumberFormat="1" applyBorder="1" applyAlignment="1" applyProtection="1">
      <alignment vertical="center" wrapText="1"/>
      <protection/>
    </xf>
    <xf numFmtId="49" fontId="2" fillId="0" borderId="47" xfId="56" applyNumberFormat="1" applyBorder="1" applyAlignment="1" applyProtection="1">
      <alignment vertical="center" wrapText="1"/>
      <protection/>
    </xf>
    <xf numFmtId="0" fontId="4" fillId="0" borderId="79" xfId="56" applyFont="1" applyBorder="1" applyAlignment="1" applyProtection="1">
      <alignment horizontal="center" vertical="center" wrapText="1"/>
      <protection/>
    </xf>
    <xf numFmtId="0" fontId="4" fillId="0" borderId="42" xfId="56" applyFont="1" applyBorder="1" applyAlignment="1" applyProtection="1">
      <alignment horizontal="center" vertical="center" wrapText="1"/>
      <protection/>
    </xf>
    <xf numFmtId="0" fontId="4" fillId="0" borderId="41" xfId="56" applyFont="1" applyBorder="1" applyAlignment="1" applyProtection="1">
      <alignment horizontal="center" vertical="center" wrapText="1"/>
      <protection/>
    </xf>
    <xf numFmtId="3" fontId="4" fillId="0" borderId="44" xfId="56" applyNumberFormat="1" applyFont="1" applyFill="1" applyBorder="1" applyAlignment="1" applyProtection="1">
      <alignment horizontal="right" vertical="center"/>
      <protection/>
    </xf>
    <xf numFmtId="3" fontId="4" fillId="0" borderId="43" xfId="56" applyNumberFormat="1" applyFont="1" applyFill="1" applyBorder="1" applyAlignment="1" applyProtection="1">
      <alignment horizontal="right" vertical="center"/>
      <protection/>
    </xf>
    <xf numFmtId="3" fontId="4" fillId="32" borderId="30" xfId="56" applyNumberFormat="1" applyFont="1" applyFill="1" applyBorder="1" applyAlignment="1" applyProtection="1">
      <alignment horizontal="right" vertical="center"/>
      <protection locked="0"/>
    </xf>
    <xf numFmtId="3" fontId="4" fillId="34" borderId="73" xfId="0" applyNumberFormat="1" applyFont="1" applyFill="1" applyBorder="1" applyAlignment="1" applyProtection="1">
      <alignment horizontal="center" vertical="center"/>
      <protection locked="0"/>
    </xf>
    <xf numFmtId="3" fontId="4" fillId="34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61" xfId="56" applyNumberFormat="1" applyFont="1" applyBorder="1" applyAlignment="1" applyProtection="1">
      <alignment horizontal="center" vertical="center" wrapText="1"/>
      <protection/>
    </xf>
    <xf numFmtId="3" fontId="4" fillId="0" borderId="12" xfId="56" applyNumberFormat="1" applyFont="1" applyBorder="1" applyAlignment="1" applyProtection="1">
      <alignment horizontal="center" vertical="center" wrapText="1"/>
      <protection/>
    </xf>
    <xf numFmtId="3" fontId="4" fillId="34" borderId="12" xfId="0" applyNumberFormat="1" applyFont="1" applyFill="1" applyBorder="1" applyAlignment="1" applyProtection="1">
      <alignment horizontal="center" vertical="center"/>
      <protection locked="0"/>
    </xf>
    <xf numFmtId="3" fontId="4" fillId="34" borderId="44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andard_A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nja\Local%20Settings\Temporary%20Internet%20Files\Content.MSO\za%20slanje2-IC-T-G%20Transport%2016_2011_Naziv%20ES_sestomesecno_d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 strana"/>
      <sheetName val="1. Коlicine "/>
      <sheetName val="2. Kapacitet "/>
      <sheetName val="3. Investije u gasovod"/>
      <sheetName val="4. Investije u meri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22"/>
  <sheetViews>
    <sheetView showGridLines="0" tabSelected="1" zoomScalePageLayoutView="0" workbookViewId="0" topLeftCell="B4">
      <selection activeCell="E11" sqref="E11"/>
    </sheetView>
  </sheetViews>
  <sheetFormatPr defaultColWidth="9.140625" defaultRowHeight="15"/>
  <cols>
    <col min="1" max="1" width="3.7109375" style="162" customWidth="1"/>
    <col min="2" max="2" width="5.28125" style="162" customWidth="1"/>
    <col min="3" max="3" width="10.7109375" style="162" customWidth="1"/>
    <col min="4" max="4" width="19.28125" style="162" customWidth="1"/>
    <col min="5" max="5" width="53.57421875" style="162" customWidth="1"/>
    <col min="6" max="11" width="9.140625" style="162" customWidth="1"/>
    <col min="12" max="12" width="13.8515625" style="162" customWidth="1"/>
    <col min="13" max="13" width="9.140625" style="162" customWidth="1"/>
    <col min="14" max="14" width="13.421875" style="162" customWidth="1"/>
    <col min="15" max="16384" width="9.140625" style="162" customWidth="1"/>
  </cols>
  <sheetData>
    <row r="1" spans="1:41" s="142" customFormat="1" ht="15" customHeight="1">
      <c r="A1" s="142" t="s">
        <v>79</v>
      </c>
      <c r="AO1" s="142" t="s">
        <v>0</v>
      </c>
    </row>
    <row r="2" s="142" customFormat="1" ht="15" customHeight="1">
      <c r="AO2" s="142" t="s">
        <v>1</v>
      </c>
    </row>
    <row r="3" s="142" customFormat="1" ht="15" customHeight="1">
      <c r="AO3" s="142" t="s">
        <v>2</v>
      </c>
    </row>
    <row r="4" spans="2:41" s="142" customFormat="1" ht="15" customHeight="1">
      <c r="B4" s="142" t="str">
        <f>+CONCATENATE('Naslovna strana'!B8," ")</f>
        <v>Енергетска делатност: </v>
      </c>
      <c r="AO4" s="142">
        <v>3</v>
      </c>
    </row>
    <row r="5" s="142" customFormat="1" ht="15" customHeight="1"/>
    <row r="6" s="142" customFormat="1" ht="15" customHeight="1"/>
    <row r="7" s="142" customFormat="1" ht="15" customHeight="1"/>
    <row r="8" spans="2:15" s="142" customFormat="1" ht="15" customHeight="1">
      <c r="B8" s="129" t="s">
        <v>3</v>
      </c>
      <c r="C8" s="143"/>
      <c r="D8" s="129"/>
      <c r="E8" s="144" t="s">
        <v>95</v>
      </c>
      <c r="F8" s="129"/>
      <c r="G8" s="129"/>
      <c r="H8" s="129"/>
      <c r="I8" s="145"/>
      <c r="J8" s="145"/>
      <c r="K8" s="145"/>
      <c r="L8" s="145"/>
      <c r="M8" s="145"/>
      <c r="N8" s="129"/>
      <c r="O8" s="129"/>
    </row>
    <row r="9" spans="2:15" s="142" customFormat="1" ht="15" customHeight="1">
      <c r="B9" s="129"/>
      <c r="C9" s="129"/>
      <c r="D9" s="129"/>
      <c r="E9" s="129"/>
      <c r="F9" s="129"/>
      <c r="G9" s="129"/>
      <c r="H9" s="129"/>
      <c r="I9" s="145"/>
      <c r="J9" s="145"/>
      <c r="K9" s="145"/>
      <c r="L9" s="145"/>
      <c r="M9" s="145"/>
      <c r="N9" s="129"/>
      <c r="O9" s="129"/>
    </row>
    <row r="10" spans="2:15" s="142" customFormat="1" ht="15" customHeight="1">
      <c r="B10" s="129"/>
      <c r="C10" s="129"/>
      <c r="D10" s="129"/>
      <c r="E10" s="129"/>
      <c r="F10" s="129"/>
      <c r="G10" s="129"/>
      <c r="H10" s="129"/>
      <c r="I10" s="145"/>
      <c r="J10" s="145"/>
      <c r="K10" s="145"/>
      <c r="L10" s="145"/>
      <c r="M10" s="145"/>
      <c r="N10" s="129"/>
      <c r="O10" s="129"/>
    </row>
    <row r="11" spans="2:15" s="142" customFormat="1" ht="15" customHeight="1">
      <c r="B11" s="146" t="s">
        <v>4</v>
      </c>
      <c r="C11" s="129"/>
      <c r="D11" s="129"/>
      <c r="E11" s="293"/>
      <c r="F11" s="147"/>
      <c r="G11" s="147"/>
      <c r="H11" s="147"/>
      <c r="I11" s="129"/>
      <c r="J11" s="129"/>
      <c r="K11" s="129"/>
      <c r="L11" s="129"/>
      <c r="M11" s="129"/>
      <c r="N11" s="129"/>
      <c r="O11" s="129"/>
    </row>
    <row r="12" spans="2:15" s="142" customFormat="1" ht="15" customHeight="1">
      <c r="B12" s="129" t="s">
        <v>5</v>
      </c>
      <c r="C12" s="129"/>
      <c r="D12" s="129"/>
      <c r="E12" s="294"/>
      <c r="F12" s="148"/>
      <c r="G12" s="148"/>
      <c r="H12" s="148"/>
      <c r="I12" s="129"/>
      <c r="J12" s="129"/>
      <c r="K12" s="129"/>
      <c r="L12" s="129"/>
      <c r="M12" s="129"/>
      <c r="N12" s="129"/>
      <c r="O12" s="129"/>
    </row>
    <row r="13" spans="2:15" s="142" customFormat="1" ht="15" customHeight="1">
      <c r="B13" s="129" t="s">
        <v>6</v>
      </c>
      <c r="C13" s="129"/>
      <c r="D13" s="129"/>
      <c r="E13" s="286"/>
      <c r="F13" s="148"/>
      <c r="G13" s="148"/>
      <c r="H13" s="148"/>
      <c r="I13" s="129"/>
      <c r="J13" s="129"/>
      <c r="K13" s="129"/>
      <c r="L13" s="129"/>
      <c r="M13" s="129"/>
      <c r="N13" s="129"/>
      <c r="O13" s="129"/>
    </row>
    <row r="14" spans="2:15" s="142" customFormat="1" ht="9" customHeight="1">
      <c r="B14" s="129"/>
      <c r="C14" s="129"/>
      <c r="D14" s="129"/>
      <c r="E14" s="127"/>
      <c r="F14" s="127"/>
      <c r="G14" s="127"/>
      <c r="H14" s="127"/>
      <c r="I14" s="129"/>
      <c r="J14" s="129"/>
      <c r="K14" s="129"/>
      <c r="L14" s="129"/>
      <c r="M14" s="129"/>
      <c r="N14" s="129"/>
      <c r="O14" s="129"/>
    </row>
    <row r="15" spans="2:15" s="149" customFormat="1" ht="15" customHeight="1">
      <c r="B15" s="146" t="s">
        <v>7</v>
      </c>
      <c r="C15" s="146"/>
      <c r="D15" s="146"/>
      <c r="E15" s="285">
        <v>2023</v>
      </c>
      <c r="F15" s="150"/>
      <c r="G15" s="150"/>
      <c r="H15" s="150"/>
      <c r="I15" s="146"/>
      <c r="J15" s="146"/>
      <c r="K15" s="146"/>
      <c r="L15" s="146"/>
      <c r="M15" s="146"/>
      <c r="N15" s="146"/>
      <c r="O15" s="146"/>
    </row>
    <row r="16" spans="2:15" s="142" customFormat="1" ht="9" customHeight="1">
      <c r="B16" s="129"/>
      <c r="C16" s="129"/>
      <c r="D16" s="129"/>
      <c r="E16" s="127"/>
      <c r="F16" s="127"/>
      <c r="G16" s="127"/>
      <c r="H16" s="127"/>
      <c r="I16" s="129"/>
      <c r="J16" s="129"/>
      <c r="K16" s="129"/>
      <c r="L16" s="129"/>
      <c r="M16" s="129"/>
      <c r="N16" s="129"/>
      <c r="O16" s="129"/>
    </row>
    <row r="17" spans="2:15" s="142" customFormat="1" ht="15" customHeight="1">
      <c r="B17" s="129" t="s">
        <v>8</v>
      </c>
      <c r="C17" s="129"/>
      <c r="D17" s="129"/>
      <c r="E17" s="285"/>
      <c r="F17" s="148"/>
      <c r="G17" s="148"/>
      <c r="H17" s="148"/>
      <c r="I17" s="129"/>
      <c r="J17" s="129"/>
      <c r="K17" s="129"/>
      <c r="L17" s="129"/>
      <c r="M17" s="129"/>
      <c r="N17" s="129"/>
      <c r="O17" s="129"/>
    </row>
    <row r="18" spans="2:15" s="142" customFormat="1" ht="9" customHeight="1">
      <c r="B18" s="129"/>
      <c r="C18" s="129"/>
      <c r="D18" s="129"/>
      <c r="E18" s="127"/>
      <c r="F18" s="127"/>
      <c r="G18" s="127"/>
      <c r="H18" s="127"/>
      <c r="I18" s="129"/>
      <c r="J18" s="129"/>
      <c r="K18" s="129"/>
      <c r="L18" s="129"/>
      <c r="M18" s="129"/>
      <c r="N18" s="129"/>
      <c r="O18" s="129"/>
    </row>
    <row r="19" spans="2:15" s="142" customFormat="1" ht="15" customHeight="1">
      <c r="B19" s="129" t="s">
        <v>9</v>
      </c>
      <c r="C19" s="129"/>
      <c r="D19" s="129" t="s">
        <v>10</v>
      </c>
      <c r="E19" s="285"/>
      <c r="F19" s="148"/>
      <c r="G19" s="148"/>
      <c r="H19" s="148"/>
      <c r="I19" s="129"/>
      <c r="J19" s="129"/>
      <c r="K19" s="129"/>
      <c r="L19" s="129"/>
      <c r="M19" s="129"/>
      <c r="N19" s="129"/>
      <c r="O19" s="129"/>
    </row>
    <row r="20" spans="2:15" s="142" customFormat="1" ht="9" customHeight="1">
      <c r="B20" s="129"/>
      <c r="C20" s="129"/>
      <c r="D20" s="129"/>
      <c r="E20" s="127"/>
      <c r="F20" s="127"/>
      <c r="G20" s="127"/>
      <c r="H20" s="127"/>
      <c r="I20" s="129"/>
      <c r="J20" s="129"/>
      <c r="K20" s="129"/>
      <c r="L20" s="129"/>
      <c r="M20" s="129"/>
      <c r="N20" s="129"/>
      <c r="O20" s="129"/>
    </row>
    <row r="21" spans="2:15" s="142" customFormat="1" ht="15" customHeight="1">
      <c r="B21" s="129"/>
      <c r="C21" s="129"/>
      <c r="D21" s="129" t="s">
        <v>207</v>
      </c>
      <c r="E21" s="285"/>
      <c r="F21" s="148"/>
      <c r="G21" s="148"/>
      <c r="H21" s="148"/>
      <c r="I21" s="129"/>
      <c r="J21" s="129"/>
      <c r="K21" s="129"/>
      <c r="L21" s="129"/>
      <c r="M21" s="129"/>
      <c r="N21" s="129"/>
      <c r="O21" s="129"/>
    </row>
    <row r="22" spans="2:15" s="142" customFormat="1" ht="9.75" customHeight="1">
      <c r="B22" s="129"/>
      <c r="C22" s="129"/>
      <c r="D22" s="129"/>
      <c r="E22" s="127"/>
      <c r="F22" s="127"/>
      <c r="G22" s="127"/>
      <c r="H22" s="127"/>
      <c r="I22" s="129"/>
      <c r="J22" s="129"/>
      <c r="K22" s="129"/>
      <c r="L22" s="129"/>
      <c r="M22" s="129"/>
      <c r="N22" s="129"/>
      <c r="O22" s="129"/>
    </row>
    <row r="23" spans="2:15" s="142" customFormat="1" ht="15" customHeight="1">
      <c r="B23" s="129"/>
      <c r="C23" s="129"/>
      <c r="D23" s="129" t="s">
        <v>11</v>
      </c>
      <c r="E23" s="285"/>
      <c r="F23" s="148"/>
      <c r="G23" s="148"/>
      <c r="H23" s="148"/>
      <c r="I23" s="129"/>
      <c r="J23" s="129"/>
      <c r="K23" s="129"/>
      <c r="L23" s="129"/>
      <c r="M23" s="129"/>
      <c r="N23" s="129"/>
      <c r="O23" s="129"/>
    </row>
    <row r="24" spans="2:15" s="142" customFormat="1" ht="7.5" customHeight="1">
      <c r="B24" s="129"/>
      <c r="C24" s="129"/>
      <c r="D24" s="129"/>
      <c r="E24" s="127"/>
      <c r="F24" s="127"/>
      <c r="G24" s="127"/>
      <c r="H24" s="127"/>
      <c r="I24" s="129"/>
      <c r="J24" s="129"/>
      <c r="K24" s="129"/>
      <c r="L24" s="129"/>
      <c r="M24" s="129"/>
      <c r="N24" s="129"/>
      <c r="O24" s="129"/>
    </row>
    <row r="25" spans="2:15" s="142" customFormat="1" ht="15" customHeight="1">
      <c r="B25" s="129" t="s">
        <v>12</v>
      </c>
      <c r="C25" s="129"/>
      <c r="D25" s="129"/>
      <c r="E25" s="286"/>
      <c r="F25" s="148"/>
      <c r="G25" s="148"/>
      <c r="H25" s="148"/>
      <c r="I25" s="129"/>
      <c r="J25" s="129"/>
      <c r="K25" s="129"/>
      <c r="L25" s="129"/>
      <c r="M25" s="129"/>
      <c r="N25" s="129"/>
      <c r="O25" s="129"/>
    </row>
    <row r="26" spans="2:15" s="142" customFormat="1" ht="15" customHeight="1">
      <c r="B26" s="129"/>
      <c r="C26" s="129"/>
      <c r="D26" s="129"/>
      <c r="E26" s="148"/>
      <c r="F26" s="148"/>
      <c r="G26" s="148"/>
      <c r="H26" s="148"/>
      <c r="I26" s="129"/>
      <c r="J26" s="129"/>
      <c r="K26" s="129"/>
      <c r="L26" s="129"/>
      <c r="M26" s="129"/>
      <c r="N26" s="129"/>
      <c r="O26" s="129"/>
    </row>
    <row r="27" spans="2:15" s="151" customFormat="1" ht="15" customHeight="1">
      <c r="B27" s="152" t="s">
        <v>13</v>
      </c>
      <c r="C27" s="131"/>
      <c r="D27" s="131"/>
      <c r="E27" s="131"/>
      <c r="F27" s="153"/>
      <c r="G27" s="153"/>
      <c r="H27" s="153"/>
      <c r="I27" s="131"/>
      <c r="J27" s="131"/>
      <c r="K27" s="131"/>
      <c r="L27" s="131"/>
      <c r="M27" s="131"/>
      <c r="N27" s="131"/>
      <c r="O27" s="131"/>
    </row>
    <row r="28" spans="2:15" s="151" customFormat="1" ht="15" customHeight="1">
      <c r="B28" s="154" t="s">
        <v>14</v>
      </c>
      <c r="C28" s="288" t="s">
        <v>15</v>
      </c>
      <c r="D28" s="287"/>
      <c r="E28" s="287"/>
      <c r="F28" s="287"/>
      <c r="G28" s="131"/>
      <c r="H28" s="131"/>
      <c r="I28" s="131"/>
      <c r="J28" s="131"/>
      <c r="K28" s="131"/>
      <c r="L28" s="131"/>
      <c r="M28" s="131"/>
      <c r="N28" s="131"/>
      <c r="O28" s="131"/>
    </row>
    <row r="29" spans="2:15" s="151" customFormat="1" ht="39.75" customHeight="1">
      <c r="B29" s="154" t="s">
        <v>16</v>
      </c>
      <c r="C29" s="459" t="s">
        <v>212</v>
      </c>
      <c r="D29" s="460"/>
      <c r="E29" s="460"/>
      <c r="F29" s="460"/>
      <c r="G29" s="460"/>
      <c r="H29" s="163"/>
      <c r="I29" s="163"/>
      <c r="J29" s="163"/>
      <c r="K29" s="163"/>
      <c r="L29" s="131"/>
      <c r="M29" s="131"/>
      <c r="N29" s="131"/>
      <c r="O29" s="131"/>
    </row>
    <row r="30" spans="2:15" s="151" customFormat="1" ht="13.5" customHeight="1">
      <c r="B30" s="155" t="s">
        <v>17</v>
      </c>
      <c r="C30" s="459" t="s">
        <v>103</v>
      </c>
      <c r="D30" s="460"/>
      <c r="E30" s="460"/>
      <c r="F30" s="460"/>
      <c r="G30" s="460"/>
      <c r="H30" s="163"/>
      <c r="I30" s="163"/>
      <c r="J30" s="163"/>
      <c r="K30" s="163"/>
      <c r="L30" s="131"/>
      <c r="M30" s="131"/>
      <c r="N30" s="131"/>
      <c r="O30" s="131"/>
    </row>
    <row r="31" spans="2:16" s="153" customFormat="1" ht="18" customHeight="1">
      <c r="B31" s="158" t="s">
        <v>18</v>
      </c>
      <c r="C31" s="127"/>
      <c r="D31" s="127"/>
      <c r="E31" s="127"/>
      <c r="F31" s="159"/>
      <c r="G31" s="159"/>
      <c r="H31" s="159"/>
      <c r="I31" s="159"/>
      <c r="J31" s="159"/>
      <c r="K31" s="159"/>
      <c r="L31" s="159"/>
      <c r="M31" s="159"/>
      <c r="N31" s="159"/>
      <c r="O31" s="156"/>
      <c r="P31" s="157"/>
    </row>
    <row r="32" spans="1:16" s="153" customFormat="1" ht="15" customHeight="1">
      <c r="A32" s="154"/>
      <c r="B32" s="131" t="s">
        <v>19</v>
      </c>
      <c r="C32" s="131" t="s">
        <v>20</v>
      </c>
      <c r="D32" s="127"/>
      <c r="E32" s="127"/>
      <c r="F32" s="159"/>
      <c r="G32" s="159"/>
      <c r="H32" s="159"/>
      <c r="I32" s="159"/>
      <c r="J32" s="159"/>
      <c r="K32" s="159"/>
      <c r="L32" s="159"/>
      <c r="M32" s="159"/>
      <c r="N32" s="159"/>
      <c r="O32" s="156"/>
      <c r="P32" s="157"/>
    </row>
    <row r="33" spans="1:16" s="153" customFormat="1" ht="15" customHeight="1">
      <c r="A33" s="151"/>
      <c r="B33" s="131" t="s">
        <v>21</v>
      </c>
      <c r="C33" s="131" t="s">
        <v>78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7"/>
    </row>
    <row r="34" spans="1:16" s="153" customFormat="1" ht="15" customHeight="1">
      <c r="A34" s="151"/>
      <c r="B34" s="131" t="s">
        <v>99</v>
      </c>
      <c r="C34" s="131" t="s">
        <v>100</v>
      </c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7"/>
    </row>
    <row r="35" spans="2:15" s="151" customFormat="1" ht="15" customHeight="1">
      <c r="B35" s="132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</row>
    <row r="36" spans="2:15" s="151" customFormat="1" ht="19.5" customHeight="1">
      <c r="B36" s="457"/>
      <c r="C36" s="457"/>
      <c r="D36" s="457"/>
      <c r="E36" s="457"/>
      <c r="F36" s="457"/>
      <c r="G36" s="457"/>
      <c r="H36" s="457"/>
      <c r="I36" s="457"/>
      <c r="J36" s="457"/>
      <c r="K36" s="457"/>
      <c r="L36" s="457"/>
      <c r="M36" s="457"/>
      <c r="N36" s="457"/>
      <c r="O36" s="457"/>
    </row>
    <row r="37" spans="2:15" s="160" customFormat="1" ht="12.75" customHeight="1">
      <c r="B37" s="457"/>
      <c r="C37" s="457"/>
      <c r="D37" s="457"/>
      <c r="E37" s="457"/>
      <c r="F37" s="457"/>
      <c r="G37" s="457"/>
      <c r="H37" s="457"/>
      <c r="I37" s="457"/>
      <c r="J37" s="457"/>
      <c r="K37" s="457"/>
      <c r="L37" s="457"/>
      <c r="M37" s="457"/>
      <c r="N37" s="457"/>
      <c r="O37" s="457"/>
    </row>
    <row r="38" spans="2:15" s="161" customFormat="1" ht="13.5" customHeight="1">
      <c r="B38" s="457"/>
      <c r="C38" s="457"/>
      <c r="D38" s="457"/>
      <c r="E38" s="457"/>
      <c r="F38" s="457"/>
      <c r="G38" s="457"/>
      <c r="H38" s="457"/>
      <c r="I38" s="457"/>
      <c r="J38" s="457"/>
      <c r="K38" s="457"/>
      <c r="L38" s="457"/>
      <c r="M38" s="457"/>
      <c r="N38" s="457"/>
      <c r="O38" s="457"/>
    </row>
    <row r="39" s="151" customFormat="1" ht="15" customHeight="1"/>
    <row r="40" spans="3:16" s="151" customFormat="1" ht="58.5" customHeight="1">
      <c r="C40" s="458"/>
      <c r="D40" s="458"/>
      <c r="E40" s="458"/>
      <c r="F40" s="458"/>
      <c r="G40" s="458"/>
      <c r="H40" s="458"/>
      <c r="I40" s="458"/>
      <c r="J40" s="458"/>
      <c r="K40" s="458"/>
      <c r="L40" s="458"/>
      <c r="M40" s="458"/>
      <c r="N40" s="458"/>
      <c r="O40" s="458"/>
      <c r="P40" s="458"/>
    </row>
    <row r="41" s="151" customFormat="1" ht="15" customHeight="1"/>
    <row r="42" s="151" customFormat="1" ht="15" customHeight="1"/>
    <row r="43" s="151" customFormat="1" ht="15" customHeight="1"/>
    <row r="44" s="151" customFormat="1" ht="15" customHeight="1"/>
    <row r="45" s="151" customFormat="1" ht="15" customHeight="1"/>
    <row r="46" s="151" customFormat="1" ht="15" customHeight="1"/>
    <row r="47" s="151" customFormat="1" ht="15" customHeight="1"/>
    <row r="48" s="151" customFormat="1" ht="15" customHeight="1"/>
    <row r="49" s="151" customFormat="1" ht="15" customHeight="1"/>
    <row r="50" s="151" customFormat="1" ht="15" customHeight="1"/>
    <row r="51" s="151" customFormat="1" ht="15" customHeight="1"/>
    <row r="52" s="151" customFormat="1" ht="15" customHeight="1"/>
    <row r="53" s="151" customFormat="1" ht="15" customHeight="1"/>
    <row r="54" s="151" customFormat="1" ht="15" customHeight="1"/>
    <row r="55" s="151" customFormat="1" ht="15" customHeight="1"/>
    <row r="56" s="151" customFormat="1" ht="15" customHeight="1"/>
    <row r="57" s="151" customFormat="1" ht="15" customHeight="1"/>
    <row r="58" s="151" customFormat="1" ht="15" customHeight="1"/>
    <row r="59" s="151" customFormat="1" ht="15" customHeight="1"/>
    <row r="60" s="151" customFormat="1" ht="15" customHeight="1"/>
    <row r="61" s="151" customFormat="1" ht="15" customHeight="1"/>
    <row r="62" s="151" customFormat="1" ht="15" customHeight="1"/>
    <row r="63" s="151" customFormat="1" ht="15" customHeight="1"/>
    <row r="64" s="151" customFormat="1" ht="15" customHeight="1"/>
    <row r="65" s="151" customFormat="1" ht="15" customHeight="1"/>
    <row r="66" s="151" customFormat="1" ht="15" customHeight="1"/>
    <row r="67" s="151" customFormat="1" ht="15" customHeight="1"/>
    <row r="68" s="151" customFormat="1" ht="15" customHeight="1"/>
    <row r="69" s="151" customFormat="1" ht="15" customHeight="1"/>
    <row r="70" s="151" customFormat="1" ht="15" customHeight="1"/>
    <row r="71" s="151" customFormat="1" ht="15" customHeight="1"/>
    <row r="72" s="151" customFormat="1" ht="15" customHeight="1"/>
    <row r="73" s="151" customFormat="1" ht="15" customHeight="1"/>
    <row r="74" s="151" customFormat="1" ht="15" customHeight="1"/>
    <row r="75" s="151" customFormat="1" ht="15" customHeight="1"/>
    <row r="76" s="151" customFormat="1" ht="15" customHeight="1"/>
    <row r="77" s="151" customFormat="1" ht="15" customHeight="1"/>
    <row r="78" s="151" customFormat="1" ht="15" customHeight="1"/>
    <row r="79" s="151" customFormat="1" ht="15" customHeight="1"/>
    <row r="80" s="151" customFormat="1" ht="15" customHeight="1"/>
    <row r="81" s="151" customFormat="1" ht="15" customHeight="1"/>
    <row r="82" s="151" customFormat="1" ht="15" customHeight="1"/>
    <row r="83" s="151" customFormat="1" ht="15" customHeight="1"/>
    <row r="84" s="151" customFormat="1" ht="15" customHeight="1"/>
    <row r="85" s="151" customFormat="1" ht="15" customHeight="1"/>
    <row r="86" s="151" customFormat="1" ht="15" customHeight="1"/>
    <row r="87" s="151" customFormat="1" ht="15" customHeight="1"/>
    <row r="88" s="151" customFormat="1" ht="15" customHeight="1"/>
    <row r="89" s="151" customFormat="1" ht="15" customHeight="1"/>
    <row r="90" s="151" customFormat="1" ht="15" customHeight="1"/>
    <row r="91" s="151" customFormat="1" ht="15" customHeight="1"/>
    <row r="92" s="151" customFormat="1" ht="15" customHeight="1"/>
    <row r="93" s="151" customFormat="1" ht="15" customHeight="1"/>
    <row r="94" s="151" customFormat="1" ht="15" customHeight="1"/>
    <row r="95" s="151" customFormat="1" ht="15" customHeight="1"/>
    <row r="96" s="151" customFormat="1" ht="15" customHeight="1"/>
    <row r="97" s="151" customFormat="1" ht="15" customHeight="1"/>
    <row r="98" s="151" customFormat="1" ht="15" customHeight="1"/>
    <row r="99" s="151" customFormat="1" ht="15" customHeight="1"/>
    <row r="100" s="151" customFormat="1" ht="15" customHeight="1"/>
    <row r="101" s="151" customFormat="1" ht="15" customHeight="1"/>
    <row r="102" s="151" customFormat="1" ht="15" customHeight="1"/>
    <row r="103" s="151" customFormat="1" ht="15" customHeight="1"/>
    <row r="104" s="151" customFormat="1" ht="15" customHeight="1"/>
    <row r="105" s="151" customFormat="1" ht="15" customHeight="1"/>
    <row r="106" s="151" customFormat="1" ht="15" customHeight="1"/>
    <row r="107" s="151" customFormat="1" ht="15" customHeight="1"/>
    <row r="108" s="151" customFormat="1" ht="15" customHeight="1"/>
    <row r="109" s="151" customFormat="1" ht="15" customHeight="1"/>
    <row r="110" s="151" customFormat="1" ht="15" customHeight="1"/>
    <row r="111" s="151" customFormat="1" ht="15" customHeight="1"/>
    <row r="112" s="151" customFormat="1" ht="15" customHeight="1"/>
    <row r="113" s="151" customFormat="1" ht="15" customHeight="1"/>
    <row r="114" s="151" customFormat="1" ht="15" customHeight="1"/>
    <row r="115" s="151" customFormat="1" ht="15" customHeight="1"/>
    <row r="116" s="151" customFormat="1" ht="15" customHeight="1"/>
    <row r="117" s="151" customFormat="1" ht="15" customHeight="1"/>
    <row r="118" s="151" customFormat="1" ht="15" customHeight="1"/>
    <row r="119" s="151" customFormat="1" ht="15" customHeight="1"/>
    <row r="120" s="151" customFormat="1" ht="15" customHeight="1"/>
    <row r="121" s="151" customFormat="1" ht="15" customHeight="1"/>
    <row r="122" s="151" customFormat="1" ht="15" customHeight="1"/>
    <row r="123" s="151" customFormat="1" ht="15" customHeight="1"/>
    <row r="124" s="151" customFormat="1" ht="15" customHeight="1"/>
    <row r="125" s="151" customFormat="1" ht="15" customHeight="1"/>
    <row r="126" s="151" customFormat="1" ht="15" customHeight="1"/>
    <row r="127" s="151" customFormat="1" ht="15" customHeight="1"/>
    <row r="128" s="151" customFormat="1" ht="15" customHeight="1"/>
    <row r="129" s="151" customFormat="1" ht="15" customHeight="1"/>
    <row r="130" s="151" customFormat="1" ht="15" customHeight="1"/>
    <row r="131" s="151" customFormat="1" ht="15" customHeight="1"/>
    <row r="132" s="151" customFormat="1" ht="15" customHeight="1"/>
    <row r="133" s="151" customFormat="1" ht="15" customHeight="1"/>
    <row r="134" s="151" customFormat="1" ht="15" customHeight="1"/>
    <row r="135" s="151" customFormat="1" ht="15" customHeight="1"/>
    <row r="136" s="151" customFormat="1" ht="15" customHeight="1"/>
    <row r="137" s="151" customFormat="1" ht="15" customHeight="1"/>
    <row r="138" s="151" customFormat="1" ht="15" customHeight="1"/>
    <row r="139" s="151" customFormat="1" ht="15" customHeight="1"/>
    <row r="140" s="151" customFormat="1" ht="15" customHeight="1"/>
    <row r="141" s="151" customFormat="1" ht="15" customHeight="1"/>
    <row r="142" s="151" customFormat="1" ht="15" customHeight="1"/>
    <row r="143" s="151" customFormat="1" ht="15" customHeight="1"/>
    <row r="144" s="151" customFormat="1" ht="15" customHeight="1"/>
    <row r="145" s="151" customFormat="1" ht="15" customHeight="1"/>
    <row r="146" s="151" customFormat="1" ht="15" customHeight="1"/>
    <row r="147" s="151" customFormat="1" ht="15" customHeight="1"/>
    <row r="148" s="151" customFormat="1" ht="15" customHeight="1"/>
    <row r="149" s="151" customFormat="1" ht="15" customHeight="1"/>
    <row r="150" s="151" customFormat="1" ht="15" customHeight="1"/>
    <row r="151" s="151" customFormat="1" ht="15" customHeight="1"/>
    <row r="152" s="151" customFormat="1" ht="15" customHeight="1"/>
    <row r="153" s="151" customFormat="1" ht="15" customHeight="1"/>
    <row r="154" s="151" customFormat="1" ht="15" customHeight="1"/>
    <row r="155" s="151" customFormat="1" ht="15" customHeight="1"/>
    <row r="156" s="151" customFormat="1" ht="15" customHeight="1"/>
    <row r="157" s="151" customFormat="1" ht="15" customHeight="1"/>
    <row r="158" s="151" customFormat="1" ht="15" customHeight="1"/>
    <row r="159" s="151" customFormat="1" ht="15" customHeight="1"/>
    <row r="160" s="151" customFormat="1" ht="15" customHeight="1"/>
    <row r="161" s="151" customFormat="1" ht="15" customHeight="1"/>
    <row r="162" s="151" customFormat="1" ht="15" customHeight="1"/>
    <row r="163" s="151" customFormat="1" ht="15" customHeight="1"/>
    <row r="164" s="151" customFormat="1" ht="15" customHeight="1"/>
    <row r="165" s="151" customFormat="1" ht="15" customHeight="1"/>
    <row r="166" s="151" customFormat="1" ht="15" customHeight="1"/>
    <row r="167" s="151" customFormat="1" ht="15" customHeight="1"/>
    <row r="168" s="151" customFormat="1" ht="15" customHeight="1"/>
    <row r="169" s="151" customFormat="1" ht="15" customHeight="1"/>
    <row r="170" s="151" customFormat="1" ht="15" customHeight="1"/>
    <row r="171" s="151" customFormat="1" ht="15" customHeight="1"/>
    <row r="172" s="151" customFormat="1" ht="15" customHeight="1"/>
    <row r="173" s="151" customFormat="1" ht="15" customHeight="1"/>
    <row r="174" s="151" customFormat="1" ht="15" customHeight="1"/>
    <row r="175" s="151" customFormat="1" ht="15" customHeight="1"/>
    <row r="176" s="151" customFormat="1" ht="15" customHeight="1"/>
    <row r="177" s="151" customFormat="1" ht="15" customHeight="1"/>
    <row r="178" s="151" customFormat="1" ht="15" customHeight="1"/>
    <row r="179" s="151" customFormat="1" ht="15" customHeight="1"/>
    <row r="180" s="151" customFormat="1" ht="15" customHeight="1"/>
    <row r="181" s="151" customFormat="1" ht="15" customHeight="1"/>
    <row r="182" s="151" customFormat="1" ht="15" customHeight="1"/>
    <row r="183" s="151" customFormat="1" ht="15" customHeight="1"/>
    <row r="184" s="151" customFormat="1" ht="15" customHeight="1"/>
    <row r="185" s="151" customFormat="1" ht="15" customHeight="1"/>
    <row r="186" s="151" customFormat="1" ht="15" customHeight="1"/>
    <row r="187" s="151" customFormat="1" ht="15" customHeight="1"/>
    <row r="188" s="151" customFormat="1" ht="15" customHeight="1"/>
    <row r="189" s="151" customFormat="1" ht="15" customHeight="1"/>
    <row r="190" s="151" customFormat="1" ht="15" customHeight="1"/>
    <row r="191" s="151" customFormat="1" ht="15" customHeight="1"/>
    <row r="192" s="151" customFormat="1" ht="15" customHeight="1"/>
    <row r="193" s="151" customFormat="1" ht="15" customHeight="1"/>
    <row r="194" s="151" customFormat="1" ht="15" customHeight="1"/>
    <row r="195" s="151" customFormat="1" ht="15" customHeight="1"/>
    <row r="196" s="151" customFormat="1" ht="15" customHeight="1"/>
    <row r="197" s="151" customFormat="1" ht="15" customHeight="1"/>
    <row r="198" s="151" customFormat="1" ht="15" customHeight="1"/>
    <row r="199" s="151" customFormat="1" ht="15" customHeight="1"/>
    <row r="200" s="151" customFormat="1" ht="15" customHeight="1"/>
    <row r="201" s="151" customFormat="1" ht="15" customHeight="1"/>
    <row r="202" s="151" customFormat="1" ht="15" customHeight="1"/>
    <row r="203" s="151" customFormat="1" ht="15" customHeight="1"/>
    <row r="204" s="151" customFormat="1" ht="15" customHeight="1"/>
    <row r="205" s="151" customFormat="1" ht="15" customHeight="1"/>
    <row r="206" s="151" customFormat="1" ht="15" customHeight="1"/>
    <row r="207" s="151" customFormat="1" ht="15" customHeight="1"/>
    <row r="208" s="151" customFormat="1" ht="15" customHeight="1"/>
    <row r="209" s="151" customFormat="1" ht="15" customHeight="1"/>
    <row r="210" s="151" customFormat="1" ht="15" customHeight="1"/>
    <row r="211" s="151" customFormat="1" ht="15" customHeight="1"/>
    <row r="212" s="151" customFormat="1" ht="15" customHeight="1"/>
    <row r="213" s="151" customFormat="1" ht="15" customHeight="1"/>
    <row r="214" s="151" customFormat="1" ht="15" customHeight="1"/>
    <row r="215" s="151" customFormat="1" ht="15" customHeight="1"/>
    <row r="216" s="151" customFormat="1" ht="15" customHeight="1"/>
    <row r="217" s="151" customFormat="1" ht="15" customHeight="1"/>
    <row r="218" s="151" customFormat="1" ht="15" customHeight="1"/>
    <row r="219" s="151" customFormat="1" ht="15" customHeight="1"/>
    <row r="220" s="151" customFormat="1" ht="15" customHeight="1"/>
    <row r="221" s="151" customFormat="1" ht="15" customHeight="1"/>
    <row r="222" s="151" customFormat="1" ht="15" customHeight="1"/>
    <row r="223" s="151" customFormat="1" ht="15" customHeight="1"/>
    <row r="224" s="151" customFormat="1" ht="15" customHeight="1"/>
    <row r="225" s="151" customFormat="1" ht="15" customHeight="1"/>
    <row r="226" s="151" customFormat="1" ht="15" customHeight="1"/>
    <row r="227" s="151" customFormat="1" ht="15" customHeight="1"/>
    <row r="228" s="151" customFormat="1" ht="15" customHeight="1"/>
    <row r="229" s="151" customFormat="1" ht="15" customHeight="1"/>
    <row r="230" s="151" customFormat="1" ht="15" customHeight="1"/>
    <row r="231" s="151" customFormat="1" ht="15" customHeight="1"/>
    <row r="232" s="151" customFormat="1" ht="15" customHeight="1"/>
    <row r="233" s="151" customFormat="1" ht="15" customHeight="1"/>
    <row r="234" s="151" customFormat="1" ht="15" customHeight="1"/>
    <row r="235" s="151" customFormat="1" ht="15" customHeight="1"/>
    <row r="236" s="151" customFormat="1" ht="15" customHeight="1"/>
    <row r="237" s="151" customFormat="1" ht="15" customHeight="1"/>
    <row r="238" s="151" customFormat="1" ht="15" customHeight="1"/>
    <row r="239" s="151" customFormat="1" ht="15" customHeight="1"/>
    <row r="240" s="151" customFormat="1" ht="15" customHeight="1"/>
    <row r="241" s="151" customFormat="1" ht="15" customHeight="1"/>
    <row r="242" s="151" customFormat="1" ht="15" customHeight="1"/>
    <row r="243" s="151" customFormat="1" ht="15" customHeight="1"/>
    <row r="244" s="151" customFormat="1" ht="15" customHeight="1"/>
    <row r="245" s="151" customFormat="1" ht="15" customHeight="1"/>
    <row r="246" s="151" customFormat="1" ht="15" customHeight="1"/>
    <row r="247" s="151" customFormat="1" ht="15" customHeight="1"/>
    <row r="248" s="151" customFormat="1" ht="15" customHeight="1"/>
    <row r="249" s="151" customFormat="1" ht="15" customHeight="1"/>
    <row r="250" s="151" customFormat="1" ht="15" customHeight="1"/>
    <row r="251" s="151" customFormat="1" ht="15" customHeight="1"/>
    <row r="252" s="151" customFormat="1" ht="15" customHeight="1"/>
    <row r="253" s="151" customFormat="1" ht="15" customHeight="1"/>
    <row r="254" s="151" customFormat="1" ht="15" customHeight="1"/>
    <row r="255" s="151" customFormat="1" ht="15" customHeight="1"/>
    <row r="256" s="151" customFormat="1" ht="15" customHeight="1"/>
    <row r="257" s="151" customFormat="1" ht="15" customHeight="1"/>
    <row r="258" s="151" customFormat="1" ht="15" customHeight="1"/>
    <row r="259" s="151" customFormat="1" ht="15" customHeight="1"/>
    <row r="260" s="151" customFormat="1" ht="15" customHeight="1"/>
    <row r="261" s="151" customFormat="1" ht="15" customHeight="1"/>
    <row r="262" s="151" customFormat="1" ht="15" customHeight="1"/>
    <row r="263" s="151" customFormat="1" ht="15" customHeight="1"/>
    <row r="264" s="151" customFormat="1" ht="15" customHeight="1"/>
    <row r="265" s="151" customFormat="1" ht="15" customHeight="1"/>
    <row r="266" s="151" customFormat="1" ht="15" customHeight="1"/>
    <row r="267" s="151" customFormat="1" ht="15" customHeight="1"/>
    <row r="268" s="151" customFormat="1" ht="15" customHeight="1"/>
    <row r="269" s="151" customFormat="1" ht="15" customHeight="1"/>
    <row r="270" s="151" customFormat="1" ht="15" customHeight="1"/>
    <row r="271" s="151" customFormat="1" ht="15" customHeight="1"/>
    <row r="272" s="151" customFormat="1" ht="15" customHeight="1"/>
    <row r="273" s="151" customFormat="1" ht="15" customHeight="1"/>
    <row r="274" s="151" customFormat="1" ht="15" customHeight="1"/>
    <row r="275" s="151" customFormat="1" ht="15" customHeight="1"/>
    <row r="276" s="151" customFormat="1" ht="15" customHeight="1"/>
    <row r="277" s="151" customFormat="1" ht="15" customHeight="1"/>
    <row r="278" s="151" customFormat="1" ht="15" customHeight="1"/>
    <row r="279" s="151" customFormat="1" ht="15" customHeight="1"/>
    <row r="280" s="151" customFormat="1" ht="15" customHeight="1"/>
    <row r="281" s="151" customFormat="1" ht="15" customHeight="1"/>
    <row r="282" s="151" customFormat="1" ht="15" customHeight="1"/>
    <row r="283" s="151" customFormat="1" ht="15" customHeight="1"/>
    <row r="284" s="151" customFormat="1" ht="15" customHeight="1"/>
    <row r="285" s="151" customFormat="1" ht="15" customHeight="1"/>
    <row r="286" s="151" customFormat="1" ht="15" customHeight="1"/>
    <row r="287" s="151" customFormat="1" ht="15" customHeight="1"/>
    <row r="288" s="151" customFormat="1" ht="15" customHeight="1"/>
    <row r="289" s="151" customFormat="1" ht="15" customHeight="1"/>
    <row r="290" s="151" customFormat="1" ht="15" customHeight="1"/>
    <row r="291" s="151" customFormat="1" ht="15" customHeight="1"/>
    <row r="292" s="151" customFormat="1" ht="15" customHeight="1"/>
    <row r="293" s="151" customFormat="1" ht="15" customHeight="1"/>
    <row r="294" s="151" customFormat="1" ht="15" customHeight="1"/>
    <row r="295" s="151" customFormat="1" ht="15" customHeight="1"/>
    <row r="296" s="151" customFormat="1" ht="15" customHeight="1"/>
    <row r="297" s="151" customFormat="1" ht="15" customHeight="1"/>
    <row r="298" s="151" customFormat="1" ht="15" customHeight="1"/>
    <row r="299" s="151" customFormat="1" ht="15" customHeight="1"/>
    <row r="300" s="151" customFormat="1" ht="15" customHeight="1"/>
    <row r="301" s="151" customFormat="1" ht="15" customHeight="1"/>
    <row r="302" s="151" customFormat="1" ht="15" customHeight="1"/>
    <row r="303" s="151" customFormat="1" ht="15" customHeight="1"/>
    <row r="304" s="151" customFormat="1" ht="15" customHeight="1"/>
    <row r="305" s="151" customFormat="1" ht="15" customHeight="1"/>
    <row r="306" s="151" customFormat="1" ht="15" customHeight="1"/>
    <row r="307" s="151" customFormat="1" ht="15" customHeight="1"/>
    <row r="308" s="151" customFormat="1" ht="15" customHeight="1"/>
    <row r="309" s="151" customFormat="1" ht="15" customHeight="1"/>
    <row r="310" s="151" customFormat="1" ht="15" customHeight="1"/>
    <row r="311" s="151" customFormat="1" ht="15" customHeight="1"/>
    <row r="312" s="151" customFormat="1" ht="15" customHeight="1"/>
    <row r="313" s="151" customFormat="1" ht="15" customHeight="1"/>
    <row r="314" s="151" customFormat="1" ht="15" customHeight="1"/>
    <row r="315" s="151" customFormat="1" ht="15" customHeight="1"/>
    <row r="316" s="151" customFormat="1" ht="15" customHeight="1"/>
    <row r="317" s="151" customFormat="1" ht="15" customHeight="1"/>
    <row r="318" s="151" customFormat="1" ht="15" customHeight="1"/>
    <row r="319" s="151" customFormat="1" ht="15" customHeight="1"/>
    <row r="320" spans="1:7" ht="15" customHeight="1">
      <c r="A320" s="151"/>
      <c r="B320" s="151"/>
      <c r="C320" s="151"/>
      <c r="D320" s="151"/>
      <c r="E320" s="151"/>
      <c r="F320" s="151"/>
      <c r="G320" s="151"/>
    </row>
    <row r="321" spans="1:7" ht="15" customHeight="1">
      <c r="A321" s="151"/>
      <c r="B321" s="151"/>
      <c r="C321" s="151"/>
      <c r="D321" s="151"/>
      <c r="E321" s="151"/>
      <c r="F321" s="151"/>
      <c r="G321" s="151"/>
    </row>
    <row r="322" spans="1:7" ht="15" customHeight="1">
      <c r="A322" s="151"/>
      <c r="B322" s="151"/>
      <c r="C322" s="151"/>
      <c r="D322" s="151"/>
      <c r="E322" s="151"/>
      <c r="F322" s="151"/>
      <c r="G322" s="151"/>
    </row>
  </sheetData>
  <sheetProtection/>
  <mergeCells count="6">
    <mergeCell ref="B36:O36"/>
    <mergeCell ref="B37:O37"/>
    <mergeCell ref="B38:O38"/>
    <mergeCell ref="C40:P40"/>
    <mergeCell ref="C29:G29"/>
    <mergeCell ref="C30:G3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5"/>
  <sheetViews>
    <sheetView showGridLines="0" zoomScalePageLayoutView="0" workbookViewId="0" topLeftCell="A1">
      <selection activeCell="J13" sqref="J13"/>
    </sheetView>
  </sheetViews>
  <sheetFormatPr defaultColWidth="9.140625" defaultRowHeight="15"/>
  <cols>
    <col min="1" max="1" width="2.28125" style="125" customWidth="1"/>
    <col min="2" max="2" width="6.140625" style="125" customWidth="1"/>
    <col min="3" max="3" width="32.00390625" style="125" customWidth="1"/>
    <col min="4" max="15" width="8.421875" style="125" customWidth="1"/>
    <col min="16" max="16" width="39.7109375" style="125" customWidth="1"/>
    <col min="17" max="16384" width="9.140625" style="125" customWidth="1"/>
  </cols>
  <sheetData>
    <row r="1" spans="1:15" ht="16.5">
      <c r="A1" s="126" t="s">
        <v>22</v>
      </c>
      <c r="C1" s="131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2" customHeight="1">
      <c r="A2" s="126"/>
      <c r="C2" s="131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15" ht="16.5">
      <c r="B3" s="109" t="str">
        <f>CONCATENATE('Naslovna strana'!B11," ",'Naslovna strana'!E11)</f>
        <v>Назив енергетског субјекта: </v>
      </c>
      <c r="C3" s="131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5" ht="16.5">
      <c r="B4" s="110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31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2:15" ht="16.5">
      <c r="B5" s="109" t="str">
        <f>+CONCATENATE('Naslovna strana'!B25," ",'Naslovna strana'!E25)</f>
        <v>Датум обраде: </v>
      </c>
      <c r="C5" s="153"/>
      <c r="D5" s="174"/>
      <c r="E5" s="174"/>
      <c r="F5" s="175"/>
      <c r="G5" s="174"/>
      <c r="H5" s="174"/>
      <c r="I5" s="174"/>
      <c r="J5" s="174"/>
      <c r="K5" s="174"/>
      <c r="L5" s="174"/>
      <c r="M5" s="174"/>
      <c r="N5" s="174"/>
      <c r="O5" s="176"/>
    </row>
    <row r="6" spans="2:15" ht="16.5">
      <c r="B6" s="109"/>
      <c r="C6" s="153"/>
      <c r="D6" s="292"/>
      <c r="E6" s="174"/>
      <c r="F6" s="175"/>
      <c r="G6" s="174"/>
      <c r="H6" s="174"/>
      <c r="I6" s="174"/>
      <c r="J6" s="174"/>
      <c r="K6" s="174"/>
      <c r="L6" s="174"/>
      <c r="M6" s="174"/>
      <c r="N6" s="174"/>
      <c r="O6" s="176"/>
    </row>
    <row r="7" spans="2:15" ht="16.5">
      <c r="B7" s="177"/>
      <c r="C7" s="178"/>
      <c r="D7" s="129"/>
      <c r="E7" s="109"/>
      <c r="G7" s="179"/>
      <c r="H7" s="179"/>
      <c r="I7" s="179"/>
      <c r="J7" s="179"/>
      <c r="K7" s="179"/>
      <c r="L7" s="179"/>
      <c r="M7" s="179"/>
      <c r="N7" s="179"/>
      <c r="O7" s="180"/>
    </row>
    <row r="8" spans="2:15" ht="16.5">
      <c r="B8" s="177"/>
      <c r="C8" s="178"/>
      <c r="D8" s="129"/>
      <c r="E8" s="109" t="str">
        <f>+CONCATENATE("Табела ГТ-16-3.7 Уговорени прекидни унутар-дневни капацитет за "," ",'Naslovna strana'!E15,". годину")</f>
        <v>Табела ГТ-16-3.7 Уговорени прекидни унутар-дневни капацитет за  2023. годину</v>
      </c>
      <c r="G8" s="179"/>
      <c r="H8" s="179"/>
      <c r="I8" s="179"/>
      <c r="J8" s="179"/>
      <c r="K8" s="179"/>
      <c r="L8" s="179"/>
      <c r="M8" s="179"/>
      <c r="N8" s="179"/>
      <c r="O8" s="180" t="s">
        <v>133</v>
      </c>
    </row>
    <row r="9" spans="2:15" ht="15">
      <c r="B9" s="330" t="s">
        <v>96</v>
      </c>
      <c r="C9" s="323"/>
      <c r="D9" s="203" t="s">
        <v>65</v>
      </c>
      <c r="E9" s="204" t="s">
        <v>66</v>
      </c>
      <c r="F9" s="205" t="s">
        <v>67</v>
      </c>
      <c r="G9" s="205" t="s">
        <v>68</v>
      </c>
      <c r="H9" s="204" t="s">
        <v>69</v>
      </c>
      <c r="I9" s="204" t="s">
        <v>70</v>
      </c>
      <c r="J9" s="206" t="s">
        <v>71</v>
      </c>
      <c r="K9" s="204" t="s">
        <v>72</v>
      </c>
      <c r="L9" s="207" t="s">
        <v>73</v>
      </c>
      <c r="M9" s="205" t="s">
        <v>74</v>
      </c>
      <c r="N9" s="208" t="s">
        <v>75</v>
      </c>
      <c r="O9" s="336" t="s">
        <v>76</v>
      </c>
    </row>
    <row r="10" spans="2:15" ht="25.5">
      <c r="B10" s="238" t="s">
        <v>62</v>
      </c>
      <c r="C10" s="354" t="s">
        <v>179</v>
      </c>
      <c r="D10" s="211">
        <f>+D11+D12</f>
        <v>0</v>
      </c>
      <c r="E10" s="212">
        <f aca="true" t="shared" si="0" ref="E10:O10">+E11+E12</f>
        <v>0</v>
      </c>
      <c r="F10" s="212">
        <f t="shared" si="0"/>
        <v>0</v>
      </c>
      <c r="G10" s="212">
        <f t="shared" si="0"/>
        <v>0</v>
      </c>
      <c r="H10" s="212">
        <f t="shared" si="0"/>
        <v>0</v>
      </c>
      <c r="I10" s="212">
        <f t="shared" si="0"/>
        <v>0</v>
      </c>
      <c r="J10" s="212">
        <f t="shared" si="0"/>
        <v>0</v>
      </c>
      <c r="K10" s="212">
        <f t="shared" si="0"/>
        <v>0</v>
      </c>
      <c r="L10" s="212">
        <f t="shared" si="0"/>
        <v>0</v>
      </c>
      <c r="M10" s="211">
        <f t="shared" si="0"/>
        <v>0</v>
      </c>
      <c r="N10" s="212">
        <f t="shared" si="0"/>
        <v>0</v>
      </c>
      <c r="O10" s="214">
        <f t="shared" si="0"/>
        <v>0</v>
      </c>
    </row>
    <row r="11" spans="1:15" ht="15">
      <c r="A11" s="133"/>
      <c r="B11" s="328" t="s">
        <v>98</v>
      </c>
      <c r="C11" s="324" t="s">
        <v>136</v>
      </c>
      <c r="D11" s="186"/>
      <c r="E11" s="187"/>
      <c r="F11" s="188"/>
      <c r="G11" s="188"/>
      <c r="H11" s="188"/>
      <c r="I11" s="187"/>
      <c r="J11" s="188"/>
      <c r="K11" s="334"/>
      <c r="L11" s="188"/>
      <c r="M11" s="188"/>
      <c r="N11" s="188"/>
      <c r="O11" s="442"/>
    </row>
    <row r="12" spans="1:16" ht="15">
      <c r="A12" s="133"/>
      <c r="B12" s="329" t="s">
        <v>166</v>
      </c>
      <c r="C12" s="324" t="s">
        <v>114</v>
      </c>
      <c r="D12" s="191"/>
      <c r="E12" s="193"/>
      <c r="F12" s="193"/>
      <c r="G12" s="193"/>
      <c r="H12" s="193"/>
      <c r="I12" s="188"/>
      <c r="J12" s="188"/>
      <c r="K12" s="188"/>
      <c r="L12" s="188"/>
      <c r="M12" s="188"/>
      <c r="N12" s="188"/>
      <c r="O12" s="442"/>
      <c r="P12" s="197"/>
    </row>
    <row r="13" spans="1:16" ht="25.5">
      <c r="A13" s="133"/>
      <c r="B13" s="325" t="s">
        <v>63</v>
      </c>
      <c r="C13" s="354" t="s">
        <v>209</v>
      </c>
      <c r="D13" s="215">
        <f>+D14+D15</f>
        <v>0</v>
      </c>
      <c r="E13" s="216">
        <f aca="true" t="shared" si="1" ref="E13:O13">+E14+E15</f>
        <v>0</v>
      </c>
      <c r="F13" s="216">
        <f t="shared" si="1"/>
        <v>0</v>
      </c>
      <c r="G13" s="216">
        <f t="shared" si="1"/>
        <v>0</v>
      </c>
      <c r="H13" s="216">
        <f t="shared" si="1"/>
        <v>0</v>
      </c>
      <c r="I13" s="216">
        <f t="shared" si="1"/>
        <v>0</v>
      </c>
      <c r="J13" s="216">
        <f t="shared" si="1"/>
        <v>0</v>
      </c>
      <c r="K13" s="216">
        <f t="shared" si="1"/>
        <v>0</v>
      </c>
      <c r="L13" s="216">
        <f t="shared" si="1"/>
        <v>0</v>
      </c>
      <c r="M13" s="216">
        <f t="shared" si="1"/>
        <v>0</v>
      </c>
      <c r="N13" s="216">
        <f t="shared" si="1"/>
        <v>0</v>
      </c>
      <c r="O13" s="443">
        <f t="shared" si="1"/>
        <v>0</v>
      </c>
      <c r="P13" s="456"/>
    </row>
    <row r="14" spans="1:16" ht="15">
      <c r="A14" s="133"/>
      <c r="B14" s="32" t="s">
        <v>128</v>
      </c>
      <c r="C14" s="37" t="s">
        <v>120</v>
      </c>
      <c r="D14" s="186"/>
      <c r="E14" s="187"/>
      <c r="F14" s="188"/>
      <c r="G14" s="188"/>
      <c r="H14" s="188"/>
      <c r="I14" s="187"/>
      <c r="J14" s="188"/>
      <c r="K14" s="188"/>
      <c r="L14" s="188"/>
      <c r="M14" s="188"/>
      <c r="N14" s="188"/>
      <c r="O14" s="444"/>
      <c r="P14" s="197"/>
    </row>
    <row r="15" spans="1:16" ht="15">
      <c r="A15" s="133"/>
      <c r="B15" s="295" t="s">
        <v>83</v>
      </c>
      <c r="C15" s="326" t="s">
        <v>97</v>
      </c>
      <c r="D15" s="269"/>
      <c r="E15" s="200"/>
      <c r="F15" s="199"/>
      <c r="G15" s="199"/>
      <c r="H15" s="199"/>
      <c r="I15" s="200"/>
      <c r="J15" s="199"/>
      <c r="K15" s="199"/>
      <c r="L15" s="199"/>
      <c r="M15" s="199"/>
      <c r="N15" s="199"/>
      <c r="O15" s="322"/>
      <c r="P15" s="197"/>
    </row>
  </sheetData>
  <sheetProtection/>
  <printOptions/>
  <pageMargins left="0.2" right="0.2" top="0.25" bottom="0.25" header="0.3" footer="0.3"/>
  <pageSetup horizontalDpi="600" verticalDpi="600" orientation="landscape" paperSize="9" r:id="rId1"/>
  <ignoredErrors>
    <ignoredError sqref="B10:B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="85" zoomScaleNormal="85" zoomScalePageLayoutView="0" workbookViewId="0" topLeftCell="A4">
      <selection activeCell="E41" sqref="E41"/>
    </sheetView>
  </sheetViews>
  <sheetFormatPr defaultColWidth="9.140625" defaultRowHeight="15"/>
  <cols>
    <col min="1" max="1" width="1.28515625" style="125" customWidth="1"/>
    <col min="2" max="2" width="4.7109375" style="125" customWidth="1"/>
    <col min="3" max="3" width="35.00390625" style="125" customWidth="1"/>
    <col min="4" max="15" width="8.421875" style="125" customWidth="1"/>
    <col min="16" max="16384" width="9.140625" style="125" customWidth="1"/>
  </cols>
  <sheetData>
    <row r="1" spans="1:15" ht="16.5">
      <c r="A1" s="126" t="s">
        <v>22</v>
      </c>
      <c r="C1" s="131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2" customHeight="1">
      <c r="A2" s="126"/>
      <c r="C2" s="131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15" ht="16.5">
      <c r="B3" s="109" t="str">
        <f>CONCATENATE('Naslovna strana'!B11," ",'Naslovna strana'!E11)</f>
        <v>Назив енергетског субјекта: </v>
      </c>
      <c r="C3" s="131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5" ht="16.5">
      <c r="B4" s="110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31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2:15" ht="16.5">
      <c r="B5" s="109" t="str">
        <f>+CONCATENATE('Naslovna strana'!B25," ",'Naslovna strana'!E25)</f>
        <v>Датум обраде: </v>
      </c>
      <c r="C5" s="153"/>
      <c r="D5" s="174"/>
      <c r="E5" s="174"/>
      <c r="F5" s="175"/>
      <c r="G5" s="174"/>
      <c r="H5" s="174"/>
      <c r="I5" s="174"/>
      <c r="J5" s="174"/>
      <c r="K5" s="174"/>
      <c r="L5" s="174"/>
      <c r="M5" s="174"/>
      <c r="N5" s="174"/>
      <c r="O5" s="176"/>
    </row>
    <row r="6" spans="2:15" ht="16.5">
      <c r="B6" s="109"/>
      <c r="C6" s="153"/>
      <c r="D6" s="292"/>
      <c r="E6" s="174"/>
      <c r="F6" s="175"/>
      <c r="G6" s="174"/>
      <c r="H6" s="174"/>
      <c r="I6" s="174"/>
      <c r="J6" s="174"/>
      <c r="K6" s="174"/>
      <c r="L6" s="174"/>
      <c r="M6" s="174"/>
      <c r="N6" s="174"/>
      <c r="O6" s="176"/>
    </row>
    <row r="7" spans="1:15" ht="15" customHeight="1">
      <c r="A7" s="197"/>
      <c r="B7" s="350"/>
      <c r="C7" s="92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</row>
    <row r="8" ht="15">
      <c r="C8" s="289"/>
    </row>
    <row r="9" spans="2:15" ht="16.5">
      <c r="B9" s="177"/>
      <c r="C9" s="178"/>
      <c r="D9" s="129"/>
      <c r="E9" s="109" t="str">
        <f>+CONCATENATE("Табела ГТ-16-3.8 Уговорени повратни капацитети за "," ",'Naslovna strana'!E15,". годину")</f>
        <v>Табела ГТ-16-3.8 Уговорени повратни капацитети за  2023. годину</v>
      </c>
      <c r="G9" s="179"/>
      <c r="H9" s="179"/>
      <c r="I9" s="179"/>
      <c r="J9" s="179"/>
      <c r="K9" s="179"/>
      <c r="L9" s="179"/>
      <c r="M9" s="179"/>
      <c r="N9" s="179"/>
      <c r="O9" s="180" t="s">
        <v>133</v>
      </c>
    </row>
    <row r="10" spans="2:15" ht="15">
      <c r="B10" s="330" t="s">
        <v>96</v>
      </c>
      <c r="C10" s="323"/>
      <c r="D10" s="203" t="s">
        <v>65</v>
      </c>
      <c r="E10" s="204" t="s">
        <v>66</v>
      </c>
      <c r="F10" s="205" t="s">
        <v>67</v>
      </c>
      <c r="G10" s="205" t="s">
        <v>68</v>
      </c>
      <c r="H10" s="204" t="s">
        <v>69</v>
      </c>
      <c r="I10" s="204" t="s">
        <v>70</v>
      </c>
      <c r="J10" s="206" t="s">
        <v>71</v>
      </c>
      <c r="K10" s="204" t="s">
        <v>72</v>
      </c>
      <c r="L10" s="207" t="s">
        <v>73</v>
      </c>
      <c r="M10" s="205" t="s">
        <v>74</v>
      </c>
      <c r="N10" s="208" t="s">
        <v>75</v>
      </c>
      <c r="O10" s="209" t="s">
        <v>76</v>
      </c>
    </row>
    <row r="11" spans="1:15" ht="19.5" customHeight="1">
      <c r="A11" s="133"/>
      <c r="B11" s="331" t="s">
        <v>62</v>
      </c>
      <c r="C11" s="327" t="s">
        <v>141</v>
      </c>
      <c r="D11" s="211">
        <f aca="true" t="shared" si="0" ref="D11:O11">+D12+D17</f>
        <v>0</v>
      </c>
      <c r="E11" s="213">
        <f t="shared" si="0"/>
        <v>0</v>
      </c>
      <c r="F11" s="212">
        <f t="shared" si="0"/>
        <v>0</v>
      </c>
      <c r="G11" s="212">
        <f t="shared" si="0"/>
        <v>0</v>
      </c>
      <c r="H11" s="212">
        <f t="shared" si="0"/>
        <v>0</v>
      </c>
      <c r="I11" s="212">
        <f t="shared" si="0"/>
        <v>0</v>
      </c>
      <c r="J11" s="212">
        <f t="shared" si="0"/>
        <v>0</v>
      </c>
      <c r="K11" s="212">
        <f t="shared" si="0"/>
        <v>0</v>
      </c>
      <c r="L11" s="212">
        <f t="shared" si="0"/>
        <v>0</v>
      </c>
      <c r="M11" s="212">
        <f t="shared" si="0"/>
        <v>0</v>
      </c>
      <c r="N11" s="212">
        <f t="shared" si="0"/>
        <v>0</v>
      </c>
      <c r="O11" s="332">
        <f t="shared" si="0"/>
        <v>0</v>
      </c>
    </row>
    <row r="12" spans="2:15" ht="15">
      <c r="B12" s="340" t="s">
        <v>98</v>
      </c>
      <c r="C12" s="341" t="s">
        <v>161</v>
      </c>
      <c r="D12" s="342">
        <f>+D13+D14+D15+D16</f>
        <v>0</v>
      </c>
      <c r="E12" s="348">
        <f aca="true" t="shared" si="1" ref="D12:O12">+E13+E14+E15+E16</f>
        <v>0</v>
      </c>
      <c r="F12" s="347">
        <f t="shared" si="1"/>
        <v>0</v>
      </c>
      <c r="G12" s="347">
        <f t="shared" si="1"/>
        <v>0</v>
      </c>
      <c r="H12" s="347">
        <f t="shared" si="1"/>
        <v>0</v>
      </c>
      <c r="I12" s="347">
        <f t="shared" si="1"/>
        <v>0</v>
      </c>
      <c r="J12" s="347">
        <f t="shared" si="1"/>
        <v>0</v>
      </c>
      <c r="K12" s="347">
        <f t="shared" si="1"/>
        <v>0</v>
      </c>
      <c r="L12" s="347">
        <f t="shared" si="1"/>
        <v>0</v>
      </c>
      <c r="M12" s="347">
        <f t="shared" si="1"/>
        <v>0</v>
      </c>
      <c r="N12" s="347">
        <f t="shared" si="1"/>
        <v>0</v>
      </c>
      <c r="O12" s="346">
        <f t="shared" si="1"/>
        <v>0</v>
      </c>
    </row>
    <row r="13" spans="1:15" ht="15">
      <c r="A13" s="133"/>
      <c r="B13" s="328" t="s">
        <v>127</v>
      </c>
      <c r="C13" s="337" t="s">
        <v>143</v>
      </c>
      <c r="D13" s="186"/>
      <c r="E13" s="187"/>
      <c r="F13" s="188"/>
      <c r="G13" s="188"/>
      <c r="H13" s="188"/>
      <c r="I13" s="187"/>
      <c r="J13" s="188"/>
      <c r="K13" s="188"/>
      <c r="L13" s="188"/>
      <c r="M13" s="188"/>
      <c r="N13" s="188"/>
      <c r="O13" s="263"/>
    </row>
    <row r="14" spans="1:15" ht="15">
      <c r="A14" s="133"/>
      <c r="B14" s="328" t="s">
        <v>165</v>
      </c>
      <c r="C14" s="337" t="s">
        <v>144</v>
      </c>
      <c r="D14" s="186"/>
      <c r="E14" s="187"/>
      <c r="F14" s="188"/>
      <c r="G14" s="188"/>
      <c r="H14" s="188"/>
      <c r="I14" s="187"/>
      <c r="J14" s="188"/>
      <c r="K14" s="188"/>
      <c r="L14" s="188"/>
      <c r="M14" s="188"/>
      <c r="N14" s="188"/>
      <c r="O14" s="190"/>
    </row>
    <row r="15" spans="1:15" ht="15">
      <c r="A15" s="133"/>
      <c r="B15" s="328" t="s">
        <v>180</v>
      </c>
      <c r="C15" s="337" t="s">
        <v>145</v>
      </c>
      <c r="D15" s="186"/>
      <c r="E15" s="187"/>
      <c r="F15" s="188"/>
      <c r="G15" s="188"/>
      <c r="H15" s="188"/>
      <c r="I15" s="187"/>
      <c r="J15" s="188"/>
      <c r="K15" s="188"/>
      <c r="L15" s="188"/>
      <c r="M15" s="188"/>
      <c r="N15" s="188"/>
      <c r="O15" s="190"/>
    </row>
    <row r="16" spans="1:15" ht="15">
      <c r="A16" s="133"/>
      <c r="B16" s="339" t="s">
        <v>181</v>
      </c>
      <c r="C16" s="343" t="s">
        <v>146</v>
      </c>
      <c r="D16" s="269"/>
      <c r="E16" s="200"/>
      <c r="F16" s="199"/>
      <c r="G16" s="199"/>
      <c r="H16" s="199"/>
      <c r="I16" s="200"/>
      <c r="J16" s="199"/>
      <c r="K16" s="200"/>
      <c r="L16" s="199"/>
      <c r="M16" s="199"/>
      <c r="N16" s="199"/>
      <c r="O16" s="198"/>
    </row>
    <row r="17" spans="2:15" ht="15">
      <c r="B17" s="340" t="s">
        <v>166</v>
      </c>
      <c r="C17" s="341" t="s">
        <v>114</v>
      </c>
      <c r="D17" s="342">
        <f aca="true" t="shared" si="2" ref="D17:O17">+D18+D19+D20+D21</f>
        <v>0</v>
      </c>
      <c r="E17" s="348">
        <f t="shared" si="2"/>
        <v>0</v>
      </c>
      <c r="F17" s="347">
        <f t="shared" si="2"/>
        <v>0</v>
      </c>
      <c r="G17" s="347">
        <f t="shared" si="2"/>
        <v>0</v>
      </c>
      <c r="H17" s="347">
        <f t="shared" si="2"/>
        <v>0</v>
      </c>
      <c r="I17" s="347">
        <f t="shared" si="2"/>
        <v>0</v>
      </c>
      <c r="J17" s="347">
        <f t="shared" si="2"/>
        <v>0</v>
      </c>
      <c r="K17" s="348">
        <f t="shared" si="2"/>
        <v>0</v>
      </c>
      <c r="L17" s="347">
        <f>+L18+L19+L20+L21</f>
        <v>0</v>
      </c>
      <c r="M17" s="347">
        <f t="shared" si="2"/>
        <v>0</v>
      </c>
      <c r="N17" s="347">
        <f t="shared" si="2"/>
        <v>0</v>
      </c>
      <c r="O17" s="346">
        <f t="shared" si="2"/>
        <v>0</v>
      </c>
    </row>
    <row r="18" spans="1:15" ht="15">
      <c r="A18" s="133"/>
      <c r="B18" s="328" t="s">
        <v>182</v>
      </c>
      <c r="C18" s="337" t="s">
        <v>143</v>
      </c>
      <c r="D18" s="186"/>
      <c r="E18" s="187"/>
      <c r="F18" s="188"/>
      <c r="G18" s="188"/>
      <c r="H18" s="188"/>
      <c r="I18" s="187"/>
      <c r="J18" s="188"/>
      <c r="K18" s="188"/>
      <c r="L18" s="188"/>
      <c r="M18" s="188"/>
      <c r="N18" s="188"/>
      <c r="O18" s="190"/>
    </row>
    <row r="19" spans="1:15" ht="15">
      <c r="A19" s="133"/>
      <c r="B19" s="328" t="s">
        <v>183</v>
      </c>
      <c r="C19" s="337" t="s">
        <v>144</v>
      </c>
      <c r="D19" s="186"/>
      <c r="E19" s="187"/>
      <c r="F19" s="188"/>
      <c r="G19" s="188"/>
      <c r="H19" s="188"/>
      <c r="I19" s="187"/>
      <c r="J19" s="188"/>
      <c r="K19" s="188"/>
      <c r="L19" s="188"/>
      <c r="M19" s="188"/>
      <c r="N19" s="188"/>
      <c r="O19" s="190"/>
    </row>
    <row r="20" spans="1:15" ht="15">
      <c r="A20" s="133"/>
      <c r="B20" s="328" t="s">
        <v>184</v>
      </c>
      <c r="C20" s="337" t="s">
        <v>145</v>
      </c>
      <c r="D20" s="186"/>
      <c r="E20" s="187"/>
      <c r="F20" s="188"/>
      <c r="G20" s="188"/>
      <c r="H20" s="188"/>
      <c r="I20" s="187"/>
      <c r="J20" s="188"/>
      <c r="K20" s="188"/>
      <c r="L20" s="188"/>
      <c r="M20" s="188"/>
      <c r="N20" s="188"/>
      <c r="O20" s="190"/>
    </row>
    <row r="21" spans="2:15" ht="15">
      <c r="B21" s="339" t="s">
        <v>185</v>
      </c>
      <c r="C21" s="337" t="s">
        <v>146</v>
      </c>
      <c r="D21" s="186"/>
      <c r="E21" s="187"/>
      <c r="F21" s="188"/>
      <c r="G21" s="188"/>
      <c r="H21" s="188"/>
      <c r="I21" s="187"/>
      <c r="J21" s="188"/>
      <c r="K21" s="188"/>
      <c r="L21" s="188"/>
      <c r="M21" s="188"/>
      <c r="N21" s="188"/>
      <c r="O21" s="190"/>
    </row>
    <row r="22" spans="2:15" ht="19.5" customHeight="1">
      <c r="B22" s="340" t="s">
        <v>63</v>
      </c>
      <c r="C22" s="311" t="s">
        <v>142</v>
      </c>
      <c r="D22" s="211">
        <f>+D23+D28+D33</f>
        <v>0</v>
      </c>
      <c r="E22" s="213">
        <f aca="true" t="shared" si="3" ref="E22:O22">+E23+E28+E33</f>
        <v>0</v>
      </c>
      <c r="F22" s="213">
        <f t="shared" si="3"/>
        <v>0</v>
      </c>
      <c r="G22" s="213">
        <f t="shared" si="3"/>
        <v>0</v>
      </c>
      <c r="H22" s="213">
        <f t="shared" si="3"/>
        <v>0</v>
      </c>
      <c r="I22" s="213">
        <f t="shared" si="3"/>
        <v>0</v>
      </c>
      <c r="J22" s="213">
        <f t="shared" si="3"/>
        <v>0</v>
      </c>
      <c r="K22" s="213">
        <f t="shared" si="3"/>
        <v>0</v>
      </c>
      <c r="L22" s="213">
        <f t="shared" si="3"/>
        <v>0</v>
      </c>
      <c r="M22" s="213">
        <f t="shared" si="3"/>
        <v>0</v>
      </c>
      <c r="N22" s="213">
        <f t="shared" si="3"/>
        <v>0</v>
      </c>
      <c r="O22" s="214">
        <f t="shared" si="3"/>
        <v>0</v>
      </c>
    </row>
    <row r="23" spans="2:15" ht="15">
      <c r="B23" s="139" t="s">
        <v>128</v>
      </c>
      <c r="C23" s="345" t="s">
        <v>120</v>
      </c>
      <c r="D23" s="342">
        <f aca="true" t="shared" si="4" ref="D23:O23">+D24+D25+D26+D27</f>
        <v>0</v>
      </c>
      <c r="E23" s="348">
        <f t="shared" si="4"/>
        <v>0</v>
      </c>
      <c r="F23" s="348">
        <f t="shared" si="4"/>
        <v>0</v>
      </c>
      <c r="G23" s="348">
        <f t="shared" si="4"/>
        <v>0</v>
      </c>
      <c r="H23" s="348">
        <f t="shared" si="4"/>
        <v>0</v>
      </c>
      <c r="I23" s="348">
        <f t="shared" si="4"/>
        <v>0</v>
      </c>
      <c r="J23" s="348">
        <f t="shared" si="4"/>
        <v>0</v>
      </c>
      <c r="K23" s="348">
        <f t="shared" si="4"/>
        <v>0</v>
      </c>
      <c r="L23" s="347">
        <f t="shared" si="4"/>
        <v>0</v>
      </c>
      <c r="M23" s="348">
        <f t="shared" si="4"/>
        <v>0</v>
      </c>
      <c r="N23" s="347">
        <f t="shared" si="4"/>
        <v>0</v>
      </c>
      <c r="O23" s="453">
        <f t="shared" si="4"/>
        <v>0</v>
      </c>
    </row>
    <row r="24" spans="1:15" ht="15">
      <c r="A24" s="133"/>
      <c r="B24" s="328" t="s">
        <v>167</v>
      </c>
      <c r="C24" s="344" t="s">
        <v>143</v>
      </c>
      <c r="D24" s="186"/>
      <c r="E24" s="187"/>
      <c r="F24" s="188"/>
      <c r="G24" s="188"/>
      <c r="H24" s="188"/>
      <c r="I24" s="187"/>
      <c r="J24" s="188"/>
      <c r="K24" s="188"/>
      <c r="L24" s="188"/>
      <c r="M24" s="188"/>
      <c r="N24" s="188"/>
      <c r="O24" s="185"/>
    </row>
    <row r="25" spans="1:15" ht="15">
      <c r="A25" s="133"/>
      <c r="B25" s="328" t="s">
        <v>168</v>
      </c>
      <c r="C25" s="337" t="s">
        <v>144</v>
      </c>
      <c r="D25" s="182"/>
      <c r="E25" s="183"/>
      <c r="F25" s="184"/>
      <c r="G25" s="184"/>
      <c r="H25" s="184"/>
      <c r="I25" s="183"/>
      <c r="J25" s="184"/>
      <c r="K25" s="184"/>
      <c r="L25" s="184"/>
      <c r="M25" s="184"/>
      <c r="N25" s="184"/>
      <c r="O25" s="189"/>
    </row>
    <row r="26" spans="1:15" ht="15">
      <c r="A26" s="133"/>
      <c r="B26" s="328" t="s">
        <v>169</v>
      </c>
      <c r="C26" s="338" t="s">
        <v>145</v>
      </c>
      <c r="D26" s="193"/>
      <c r="E26" s="192"/>
      <c r="F26" s="193"/>
      <c r="G26" s="193"/>
      <c r="H26" s="193"/>
      <c r="I26" s="192"/>
      <c r="J26" s="193"/>
      <c r="K26" s="193"/>
      <c r="L26" s="193"/>
      <c r="M26" s="193"/>
      <c r="N26" s="193"/>
      <c r="O26" s="189"/>
    </row>
    <row r="27" spans="1:15" ht="15">
      <c r="A27" s="133"/>
      <c r="B27" s="339" t="s">
        <v>186</v>
      </c>
      <c r="C27" s="349" t="s">
        <v>146</v>
      </c>
      <c r="D27" s="199"/>
      <c r="E27" s="200"/>
      <c r="F27" s="199"/>
      <c r="G27" s="199"/>
      <c r="H27" s="199"/>
      <c r="I27" s="200"/>
      <c r="J27" s="199"/>
      <c r="K27" s="199"/>
      <c r="L27" s="199"/>
      <c r="M27" s="199"/>
      <c r="N27" s="199"/>
      <c r="O27" s="322"/>
    </row>
    <row r="28" spans="2:15" ht="15">
      <c r="B28" s="340" t="s">
        <v>83</v>
      </c>
      <c r="C28" s="345" t="s">
        <v>162</v>
      </c>
      <c r="D28" s="342">
        <f aca="true" t="shared" si="5" ref="D28:O28">+D29+D30+D31+D32</f>
        <v>0</v>
      </c>
      <c r="E28" s="347">
        <f t="shared" si="5"/>
        <v>0</v>
      </c>
      <c r="F28" s="348">
        <f t="shared" si="5"/>
        <v>0</v>
      </c>
      <c r="G28" s="347">
        <f t="shared" si="5"/>
        <v>0</v>
      </c>
      <c r="H28" s="342">
        <f t="shared" si="5"/>
        <v>0</v>
      </c>
      <c r="I28" s="348">
        <f t="shared" si="5"/>
        <v>0</v>
      </c>
      <c r="J28" s="348">
        <f t="shared" si="5"/>
        <v>0</v>
      </c>
      <c r="K28" s="348">
        <f>+K29+K30+K31+K32</f>
        <v>0</v>
      </c>
      <c r="L28" s="347">
        <f t="shared" si="5"/>
        <v>0</v>
      </c>
      <c r="M28" s="347">
        <f t="shared" si="5"/>
        <v>0</v>
      </c>
      <c r="N28" s="347">
        <f t="shared" si="5"/>
        <v>0</v>
      </c>
      <c r="O28" s="346">
        <f t="shared" si="5"/>
        <v>0</v>
      </c>
    </row>
    <row r="29" spans="1:15" ht="15">
      <c r="A29" s="133"/>
      <c r="B29" s="328" t="s">
        <v>187</v>
      </c>
      <c r="C29" s="344" t="s">
        <v>143</v>
      </c>
      <c r="D29" s="184"/>
      <c r="E29" s="183"/>
      <c r="F29" s="184"/>
      <c r="G29" s="184"/>
      <c r="H29" s="184"/>
      <c r="I29" s="183"/>
      <c r="J29" s="184"/>
      <c r="K29" s="184"/>
      <c r="L29" s="184"/>
      <c r="M29" s="184"/>
      <c r="N29" s="184"/>
      <c r="O29" s="185"/>
    </row>
    <row r="30" spans="1:15" ht="15">
      <c r="A30" s="133"/>
      <c r="B30" s="328" t="s">
        <v>188</v>
      </c>
      <c r="C30" s="337" t="s">
        <v>144</v>
      </c>
      <c r="D30" s="193"/>
      <c r="E30" s="192"/>
      <c r="F30" s="193"/>
      <c r="G30" s="193"/>
      <c r="H30" s="193"/>
      <c r="I30" s="192"/>
      <c r="J30" s="193"/>
      <c r="K30" s="193"/>
      <c r="L30" s="193"/>
      <c r="M30" s="193"/>
      <c r="N30" s="193"/>
      <c r="O30" s="189"/>
    </row>
    <row r="31" spans="1:15" ht="15">
      <c r="A31" s="133"/>
      <c r="B31" s="328" t="s">
        <v>189</v>
      </c>
      <c r="C31" s="338" t="s">
        <v>145</v>
      </c>
      <c r="D31" s="184"/>
      <c r="E31" s="183"/>
      <c r="F31" s="184"/>
      <c r="G31" s="184"/>
      <c r="H31" s="184"/>
      <c r="I31" s="183"/>
      <c r="J31" s="184"/>
      <c r="K31" s="184"/>
      <c r="L31" s="184"/>
      <c r="M31" s="184"/>
      <c r="N31" s="184"/>
      <c r="O31" s="189"/>
    </row>
    <row r="32" spans="1:15" ht="15">
      <c r="A32" s="133"/>
      <c r="B32" s="339" t="s">
        <v>190</v>
      </c>
      <c r="C32" s="349" t="s">
        <v>146</v>
      </c>
      <c r="D32" s="199"/>
      <c r="E32" s="200"/>
      <c r="F32" s="199"/>
      <c r="G32" s="199"/>
      <c r="H32" s="199"/>
      <c r="I32" s="200"/>
      <c r="J32" s="199"/>
      <c r="K32" s="199"/>
      <c r="L32" s="199"/>
      <c r="M32" s="199"/>
      <c r="N32" s="199"/>
      <c r="O32" s="198"/>
    </row>
    <row r="33" spans="2:15" ht="15">
      <c r="B33" s="340" t="s">
        <v>60</v>
      </c>
      <c r="C33" s="345" t="s">
        <v>163</v>
      </c>
      <c r="D33" s="342">
        <f aca="true" t="shared" si="6" ref="D33:O33">+D34+D35+D36+D37</f>
        <v>0</v>
      </c>
      <c r="E33" s="347">
        <f t="shared" si="6"/>
        <v>0</v>
      </c>
      <c r="F33" s="348">
        <f t="shared" si="6"/>
        <v>0</v>
      </c>
      <c r="G33" s="347">
        <f t="shared" si="6"/>
        <v>0</v>
      </c>
      <c r="H33" s="342">
        <f t="shared" si="6"/>
        <v>0</v>
      </c>
      <c r="I33" s="348">
        <f t="shared" si="6"/>
        <v>0</v>
      </c>
      <c r="J33" s="348">
        <f t="shared" si="6"/>
        <v>0</v>
      </c>
      <c r="K33" s="348">
        <f t="shared" si="6"/>
        <v>0</v>
      </c>
      <c r="L33" s="347">
        <f t="shared" si="6"/>
        <v>0</v>
      </c>
      <c r="M33" s="347">
        <f t="shared" si="6"/>
        <v>0</v>
      </c>
      <c r="N33" s="347">
        <f>+N34+N35+N36+N37</f>
        <v>0</v>
      </c>
      <c r="O33" s="346">
        <f t="shared" si="6"/>
        <v>0</v>
      </c>
    </row>
    <row r="34" spans="1:15" ht="15">
      <c r="A34" s="133"/>
      <c r="B34" s="328" t="s">
        <v>200</v>
      </c>
      <c r="C34" s="344" t="s">
        <v>143</v>
      </c>
      <c r="D34" s="184"/>
      <c r="E34" s="183"/>
      <c r="F34" s="184"/>
      <c r="G34" s="184"/>
      <c r="H34" s="184"/>
      <c r="I34" s="183"/>
      <c r="J34" s="184"/>
      <c r="K34" s="184"/>
      <c r="L34" s="184"/>
      <c r="M34" s="184"/>
      <c r="N34" s="184"/>
      <c r="O34" s="185"/>
    </row>
    <row r="35" spans="1:15" ht="15">
      <c r="A35" s="133"/>
      <c r="B35" s="328" t="s">
        <v>201</v>
      </c>
      <c r="C35" s="337" t="s">
        <v>144</v>
      </c>
      <c r="D35" s="193"/>
      <c r="E35" s="192"/>
      <c r="F35" s="193"/>
      <c r="G35" s="193"/>
      <c r="H35" s="193"/>
      <c r="I35" s="192"/>
      <c r="J35" s="193"/>
      <c r="K35" s="193"/>
      <c r="L35" s="193"/>
      <c r="M35" s="193"/>
      <c r="N35" s="193"/>
      <c r="O35" s="189"/>
    </row>
    <row r="36" spans="1:15" ht="15">
      <c r="A36" s="133"/>
      <c r="B36" s="328" t="s">
        <v>202</v>
      </c>
      <c r="C36" s="338" t="s">
        <v>145</v>
      </c>
      <c r="D36" s="184"/>
      <c r="E36" s="183"/>
      <c r="F36" s="184"/>
      <c r="G36" s="184"/>
      <c r="H36" s="184"/>
      <c r="I36" s="183"/>
      <c r="J36" s="184"/>
      <c r="K36" s="184"/>
      <c r="L36" s="184"/>
      <c r="M36" s="184"/>
      <c r="N36" s="184"/>
      <c r="O36" s="189"/>
    </row>
    <row r="37" spans="1:15" ht="15">
      <c r="A37" s="133"/>
      <c r="B37" s="352" t="s">
        <v>204</v>
      </c>
      <c r="C37" s="349" t="s">
        <v>146</v>
      </c>
      <c r="D37" s="199"/>
      <c r="E37" s="200"/>
      <c r="F37" s="199"/>
      <c r="G37" s="199"/>
      <c r="H37" s="199"/>
      <c r="I37" s="200"/>
      <c r="J37" s="199"/>
      <c r="K37" s="199"/>
      <c r="L37" s="199"/>
      <c r="M37" s="199"/>
      <c r="N37" s="199"/>
      <c r="O37" s="198"/>
    </row>
  </sheetData>
  <sheetProtection/>
  <printOptions/>
  <pageMargins left="0.2" right="0.2" top="0.25" bottom="0.25" header="0.3" footer="0.3"/>
  <pageSetup horizontalDpi="600" verticalDpi="600" orientation="landscape" paperSize="9" r:id="rId1"/>
  <ignoredErrors>
    <ignoredError sqref="B11:B22" numberStoredAsText="1"/>
    <ignoredError sqref="E12:O12 D17:L17 D23:O23 D28:J28 D33:M33 M17:O17 L28:O28 O3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PageLayoutView="0" workbookViewId="0" topLeftCell="A4">
      <selection activeCell="G35" sqref="G35"/>
    </sheetView>
  </sheetViews>
  <sheetFormatPr defaultColWidth="9.140625" defaultRowHeight="15"/>
  <cols>
    <col min="1" max="1" width="1.28515625" style="125" customWidth="1"/>
    <col min="2" max="2" width="4.7109375" style="125" customWidth="1"/>
    <col min="3" max="3" width="35.00390625" style="125" customWidth="1"/>
    <col min="4" max="15" width="8.421875" style="125" customWidth="1"/>
    <col min="16" max="16384" width="9.140625" style="125" customWidth="1"/>
  </cols>
  <sheetData>
    <row r="1" spans="1:15" ht="16.5">
      <c r="A1" s="126" t="s">
        <v>22</v>
      </c>
      <c r="C1" s="131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2" customHeight="1">
      <c r="A2" s="126"/>
      <c r="C2" s="131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15" ht="16.5">
      <c r="B3" s="109" t="str">
        <f>CONCATENATE('Naslovna strana'!B11," ",'Naslovna strana'!E11)</f>
        <v>Назив енергетског субјекта: </v>
      </c>
      <c r="C3" s="131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5" ht="16.5">
      <c r="B4" s="110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31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2:15" ht="16.5">
      <c r="B5" s="109" t="str">
        <f>+CONCATENATE('Naslovna strana'!B25," ",'Naslovna strana'!E25)</f>
        <v>Датум обраде: </v>
      </c>
      <c r="C5" s="153"/>
      <c r="D5" s="174"/>
      <c r="E5" s="174"/>
      <c r="F5" s="175"/>
      <c r="G5" s="174"/>
      <c r="H5" s="174"/>
      <c r="I5" s="174"/>
      <c r="J5" s="174"/>
      <c r="K5" s="174"/>
      <c r="L5" s="174"/>
      <c r="M5" s="174"/>
      <c r="N5" s="174"/>
      <c r="O5" s="176"/>
    </row>
    <row r="6" spans="2:15" ht="16.5">
      <c r="B6" s="109"/>
      <c r="C6" s="153"/>
      <c r="D6" s="292"/>
      <c r="E6" s="174"/>
      <c r="F6" s="175"/>
      <c r="G6" s="174"/>
      <c r="H6" s="174"/>
      <c r="I6" s="174"/>
      <c r="J6" s="174"/>
      <c r="K6" s="174"/>
      <c r="L6" s="174"/>
      <c r="M6" s="174"/>
      <c r="N6" s="174"/>
      <c r="O6" s="176"/>
    </row>
    <row r="7" spans="2:15" ht="16.5">
      <c r="B7" s="177"/>
      <c r="C7" s="178"/>
      <c r="D7" s="129"/>
      <c r="E7" s="109" t="str">
        <f>+CONCATENATE("Табела ГТ-16-3.9 Прекид уговорених непрекидних капацитета за "," ",'Naslovna strana'!E15,". годину")</f>
        <v>Табела ГТ-16-3.9 Прекид уговорених непрекидних капацитета за  2023. годину</v>
      </c>
      <c r="G7" s="179"/>
      <c r="H7" s="179"/>
      <c r="I7" s="179"/>
      <c r="J7" s="179"/>
      <c r="K7" s="179"/>
      <c r="L7" s="179"/>
      <c r="M7" s="179"/>
      <c r="N7" s="179"/>
      <c r="O7" s="180" t="s">
        <v>140</v>
      </c>
    </row>
    <row r="8" spans="2:15" ht="15">
      <c r="B8" s="330" t="s">
        <v>96</v>
      </c>
      <c r="C8" s="323"/>
      <c r="D8" s="203" t="s">
        <v>65</v>
      </c>
      <c r="E8" s="204" t="s">
        <v>66</v>
      </c>
      <c r="F8" s="205" t="s">
        <v>67</v>
      </c>
      <c r="G8" s="205" t="s">
        <v>68</v>
      </c>
      <c r="H8" s="204" t="s">
        <v>69</v>
      </c>
      <c r="I8" s="204" t="s">
        <v>70</v>
      </c>
      <c r="J8" s="206" t="s">
        <v>71</v>
      </c>
      <c r="K8" s="204" t="s">
        <v>72</v>
      </c>
      <c r="L8" s="207" t="s">
        <v>73</v>
      </c>
      <c r="M8" s="205" t="s">
        <v>74</v>
      </c>
      <c r="N8" s="208" t="s">
        <v>75</v>
      </c>
      <c r="O8" s="209" t="s">
        <v>76</v>
      </c>
    </row>
    <row r="9" spans="1:15" ht="25.5">
      <c r="A9" s="133"/>
      <c r="B9" s="331" t="s">
        <v>62</v>
      </c>
      <c r="C9" s="327" t="s">
        <v>211</v>
      </c>
      <c r="D9" s="211">
        <f>+D10+D15</f>
        <v>0</v>
      </c>
      <c r="E9" s="213">
        <f aca="true" t="shared" si="0" ref="E9:O9">+E10+E15</f>
        <v>0</v>
      </c>
      <c r="F9" s="212">
        <f t="shared" si="0"/>
        <v>0</v>
      </c>
      <c r="G9" s="212">
        <f t="shared" si="0"/>
        <v>0</v>
      </c>
      <c r="H9" s="212">
        <f t="shared" si="0"/>
        <v>0</v>
      </c>
      <c r="I9" s="212">
        <f t="shared" si="0"/>
        <v>0</v>
      </c>
      <c r="J9" s="212">
        <f t="shared" si="0"/>
        <v>0</v>
      </c>
      <c r="K9" s="212">
        <f t="shared" si="0"/>
        <v>0</v>
      </c>
      <c r="L9" s="212">
        <f t="shared" si="0"/>
        <v>0</v>
      </c>
      <c r="M9" s="212">
        <f t="shared" si="0"/>
        <v>0</v>
      </c>
      <c r="N9" s="212">
        <f t="shared" si="0"/>
        <v>0</v>
      </c>
      <c r="O9" s="332">
        <f t="shared" si="0"/>
        <v>0</v>
      </c>
    </row>
    <row r="10" spans="2:15" ht="15">
      <c r="B10" s="340" t="s">
        <v>26</v>
      </c>
      <c r="C10" s="341" t="s">
        <v>136</v>
      </c>
      <c r="D10" s="342">
        <f>+D11+D12+D13+D14</f>
        <v>0</v>
      </c>
      <c r="E10" s="348">
        <f>+E11+E12+E13+E14</f>
        <v>0</v>
      </c>
      <c r="F10" s="347">
        <f aca="true" t="shared" si="1" ref="E10:O10">+F11+F12+F13+F14</f>
        <v>0</v>
      </c>
      <c r="G10" s="347">
        <f t="shared" si="1"/>
        <v>0</v>
      </c>
      <c r="H10" s="347">
        <f t="shared" si="1"/>
        <v>0</v>
      </c>
      <c r="I10" s="347">
        <f t="shared" si="1"/>
        <v>0</v>
      </c>
      <c r="J10" s="347">
        <f t="shared" si="1"/>
        <v>0</v>
      </c>
      <c r="K10" s="347">
        <f t="shared" si="1"/>
        <v>0</v>
      </c>
      <c r="L10" s="347">
        <f t="shared" si="1"/>
        <v>0</v>
      </c>
      <c r="M10" s="347">
        <f t="shared" si="1"/>
        <v>0</v>
      </c>
      <c r="N10" s="347">
        <f t="shared" si="1"/>
        <v>0</v>
      </c>
      <c r="O10" s="346">
        <f t="shared" si="1"/>
        <v>0</v>
      </c>
    </row>
    <row r="11" spans="1:15" ht="15">
      <c r="A11" s="133"/>
      <c r="B11" s="328" t="s">
        <v>52</v>
      </c>
      <c r="C11" s="337" t="s">
        <v>143</v>
      </c>
      <c r="D11" s="186"/>
      <c r="E11" s="187"/>
      <c r="F11" s="188"/>
      <c r="G11" s="188"/>
      <c r="H11" s="188"/>
      <c r="I11" s="187"/>
      <c r="J11" s="188"/>
      <c r="K11" s="188"/>
      <c r="L11" s="188"/>
      <c r="M11" s="188"/>
      <c r="N11" s="188"/>
      <c r="O11" s="263"/>
    </row>
    <row r="12" spans="1:15" ht="15">
      <c r="A12" s="133"/>
      <c r="B12" s="328" t="s">
        <v>27</v>
      </c>
      <c r="C12" s="337" t="s">
        <v>144</v>
      </c>
      <c r="D12" s="186"/>
      <c r="E12" s="187"/>
      <c r="F12" s="188"/>
      <c r="G12" s="188"/>
      <c r="H12" s="188"/>
      <c r="I12" s="187"/>
      <c r="J12" s="188"/>
      <c r="K12" s="188"/>
      <c r="L12" s="188"/>
      <c r="M12" s="188"/>
      <c r="N12" s="188"/>
      <c r="O12" s="190"/>
    </row>
    <row r="13" spans="1:15" ht="15">
      <c r="A13" s="133"/>
      <c r="B13" s="328" t="s">
        <v>28</v>
      </c>
      <c r="C13" s="337" t="s">
        <v>145</v>
      </c>
      <c r="D13" s="186"/>
      <c r="E13" s="187"/>
      <c r="F13" s="188"/>
      <c r="G13" s="188"/>
      <c r="H13" s="188"/>
      <c r="I13" s="187"/>
      <c r="J13" s="188"/>
      <c r="K13" s="188"/>
      <c r="L13" s="188"/>
      <c r="M13" s="188"/>
      <c r="N13" s="188"/>
      <c r="O13" s="190"/>
    </row>
    <row r="14" spans="1:15" ht="15">
      <c r="A14" s="133"/>
      <c r="B14" s="352" t="s">
        <v>29</v>
      </c>
      <c r="C14" s="343" t="s">
        <v>146</v>
      </c>
      <c r="D14" s="269"/>
      <c r="E14" s="200"/>
      <c r="F14" s="199"/>
      <c r="G14" s="199"/>
      <c r="H14" s="199"/>
      <c r="I14" s="200"/>
      <c r="J14" s="199"/>
      <c r="K14" s="199"/>
      <c r="L14" s="199"/>
      <c r="M14" s="199"/>
      <c r="N14" s="199"/>
      <c r="O14" s="198"/>
    </row>
    <row r="15" spans="2:15" ht="15">
      <c r="B15" s="340" t="s">
        <v>42</v>
      </c>
      <c r="C15" s="341" t="s">
        <v>114</v>
      </c>
      <c r="D15" s="342">
        <f>+D16+D17+D18+D19</f>
        <v>0</v>
      </c>
      <c r="E15" s="348">
        <f aca="true" t="shared" si="2" ref="E15:O15">+E16+E17+E18+E19</f>
        <v>0</v>
      </c>
      <c r="F15" s="347">
        <f t="shared" si="2"/>
        <v>0</v>
      </c>
      <c r="G15" s="347">
        <f t="shared" si="2"/>
        <v>0</v>
      </c>
      <c r="H15" s="347">
        <f>+H16+H17+H18+H19</f>
        <v>0</v>
      </c>
      <c r="I15" s="347">
        <f t="shared" si="2"/>
        <v>0</v>
      </c>
      <c r="J15" s="347">
        <f t="shared" si="2"/>
        <v>0</v>
      </c>
      <c r="K15" s="347">
        <f t="shared" si="2"/>
        <v>0</v>
      </c>
      <c r="L15" s="342">
        <f t="shared" si="2"/>
        <v>0</v>
      </c>
      <c r="M15" s="347">
        <f t="shared" si="2"/>
        <v>0</v>
      </c>
      <c r="N15" s="347">
        <f t="shared" si="2"/>
        <v>0</v>
      </c>
      <c r="O15" s="346">
        <f t="shared" si="2"/>
        <v>0</v>
      </c>
    </row>
    <row r="16" spans="1:15" ht="15">
      <c r="A16" s="133"/>
      <c r="B16" s="328" t="s">
        <v>81</v>
      </c>
      <c r="C16" s="337" t="s">
        <v>143</v>
      </c>
      <c r="D16" s="186"/>
      <c r="E16" s="187"/>
      <c r="F16" s="188"/>
      <c r="G16" s="188"/>
      <c r="H16" s="188"/>
      <c r="I16" s="187"/>
      <c r="J16" s="188"/>
      <c r="K16" s="188"/>
      <c r="L16" s="188"/>
      <c r="M16" s="188"/>
      <c r="N16" s="188"/>
      <c r="O16" s="190"/>
    </row>
    <row r="17" spans="1:15" ht="15">
      <c r="A17" s="133"/>
      <c r="B17" s="328" t="s">
        <v>82</v>
      </c>
      <c r="C17" s="337" t="s">
        <v>144</v>
      </c>
      <c r="D17" s="186"/>
      <c r="E17" s="187"/>
      <c r="F17" s="188"/>
      <c r="G17" s="188"/>
      <c r="H17" s="188"/>
      <c r="I17" s="187"/>
      <c r="J17" s="188"/>
      <c r="K17" s="188"/>
      <c r="L17" s="188"/>
      <c r="M17" s="188"/>
      <c r="N17" s="188"/>
      <c r="O17" s="190"/>
    </row>
    <row r="18" spans="1:15" ht="15">
      <c r="A18" s="133"/>
      <c r="B18" s="328" t="s">
        <v>107</v>
      </c>
      <c r="C18" s="337" t="s">
        <v>145</v>
      </c>
      <c r="D18" s="186"/>
      <c r="E18" s="187"/>
      <c r="F18" s="188"/>
      <c r="G18" s="188"/>
      <c r="H18" s="188"/>
      <c r="I18" s="187"/>
      <c r="J18" s="188"/>
      <c r="K18" s="188"/>
      <c r="L18" s="188"/>
      <c r="M18" s="188"/>
      <c r="N18" s="188"/>
      <c r="O18" s="190"/>
    </row>
    <row r="19" spans="2:15" ht="15">
      <c r="B19" s="339" t="s">
        <v>123</v>
      </c>
      <c r="C19" s="337" t="s">
        <v>146</v>
      </c>
      <c r="D19" s="186"/>
      <c r="E19" s="187"/>
      <c r="F19" s="188"/>
      <c r="G19" s="188"/>
      <c r="H19" s="188"/>
      <c r="I19" s="187"/>
      <c r="J19" s="188"/>
      <c r="K19" s="188"/>
      <c r="L19" s="188"/>
      <c r="M19" s="188"/>
      <c r="N19" s="188"/>
      <c r="O19" s="190"/>
    </row>
    <row r="20" spans="2:15" ht="25.5">
      <c r="B20" s="340" t="s">
        <v>63</v>
      </c>
      <c r="C20" s="327" t="s">
        <v>210</v>
      </c>
      <c r="D20" s="211">
        <f>+D21+D26</f>
        <v>0</v>
      </c>
      <c r="E20" s="213">
        <f aca="true" t="shared" si="3" ref="E20:O20">+E21+E26</f>
        <v>0</v>
      </c>
      <c r="F20" s="213">
        <f t="shared" si="3"/>
        <v>0</v>
      </c>
      <c r="G20" s="213">
        <f t="shared" si="3"/>
        <v>0</v>
      </c>
      <c r="H20" s="213">
        <f t="shared" si="3"/>
        <v>0</v>
      </c>
      <c r="I20" s="213">
        <f t="shared" si="3"/>
        <v>0</v>
      </c>
      <c r="J20" s="213">
        <f t="shared" si="3"/>
        <v>0</v>
      </c>
      <c r="K20" s="213">
        <f t="shared" si="3"/>
        <v>0</v>
      </c>
      <c r="L20" s="212">
        <f t="shared" si="3"/>
        <v>0</v>
      </c>
      <c r="M20" s="213">
        <f t="shared" si="3"/>
        <v>0</v>
      </c>
      <c r="N20" s="212">
        <f t="shared" si="3"/>
        <v>0</v>
      </c>
      <c r="O20" s="332">
        <f t="shared" si="3"/>
        <v>0</v>
      </c>
    </row>
    <row r="21" spans="2:15" ht="15">
      <c r="B21" s="139" t="s">
        <v>30</v>
      </c>
      <c r="C21" s="345" t="s">
        <v>120</v>
      </c>
      <c r="D21" s="342">
        <f>+D22+D23+D24+D25</f>
        <v>0</v>
      </c>
      <c r="E21" s="348">
        <f aca="true" t="shared" si="4" ref="E21:O21">+E22+E23+E24+E25</f>
        <v>0</v>
      </c>
      <c r="F21" s="348">
        <f t="shared" si="4"/>
        <v>0</v>
      </c>
      <c r="G21" s="348">
        <f t="shared" si="4"/>
        <v>0</v>
      </c>
      <c r="H21" s="348">
        <f t="shared" si="4"/>
        <v>0</v>
      </c>
      <c r="I21" s="348">
        <f>+I22+I23+I24+I25</f>
        <v>0</v>
      </c>
      <c r="J21" s="348">
        <f t="shared" si="4"/>
        <v>0</v>
      </c>
      <c r="K21" s="348">
        <f t="shared" si="4"/>
        <v>0</v>
      </c>
      <c r="L21" s="347">
        <f t="shared" si="4"/>
        <v>0</v>
      </c>
      <c r="M21" s="348">
        <f t="shared" si="4"/>
        <v>0</v>
      </c>
      <c r="N21" s="347">
        <f t="shared" si="4"/>
        <v>0</v>
      </c>
      <c r="O21" s="346">
        <f t="shared" si="4"/>
        <v>0</v>
      </c>
    </row>
    <row r="22" spans="1:15" ht="15">
      <c r="A22" s="133"/>
      <c r="B22" s="328" t="s">
        <v>31</v>
      </c>
      <c r="C22" s="344" t="s">
        <v>143</v>
      </c>
      <c r="D22" s="186"/>
      <c r="E22" s="187"/>
      <c r="F22" s="188"/>
      <c r="G22" s="188"/>
      <c r="H22" s="188"/>
      <c r="I22" s="187"/>
      <c r="J22" s="188"/>
      <c r="K22" s="188"/>
      <c r="L22" s="188"/>
      <c r="M22" s="188"/>
      <c r="N22" s="188"/>
      <c r="O22" s="185"/>
    </row>
    <row r="23" spans="1:15" ht="15">
      <c r="A23" s="133"/>
      <c r="B23" s="328" t="s">
        <v>32</v>
      </c>
      <c r="C23" s="337" t="s">
        <v>144</v>
      </c>
      <c r="D23" s="182"/>
      <c r="E23" s="183"/>
      <c r="F23" s="184"/>
      <c r="G23" s="184"/>
      <c r="H23" s="184"/>
      <c r="I23" s="183"/>
      <c r="J23" s="184"/>
      <c r="K23" s="184"/>
      <c r="L23" s="184"/>
      <c r="M23" s="184"/>
      <c r="N23" s="184"/>
      <c r="O23" s="189"/>
    </row>
    <row r="24" spans="1:15" ht="15">
      <c r="A24" s="133"/>
      <c r="B24" s="328" t="s">
        <v>33</v>
      </c>
      <c r="C24" s="338" t="s">
        <v>145</v>
      </c>
      <c r="D24" s="193"/>
      <c r="E24" s="192"/>
      <c r="F24" s="193"/>
      <c r="G24" s="193"/>
      <c r="H24" s="193"/>
      <c r="I24" s="192"/>
      <c r="J24" s="193"/>
      <c r="K24" s="193"/>
      <c r="L24" s="193"/>
      <c r="M24" s="193"/>
      <c r="N24" s="193"/>
      <c r="O24" s="189"/>
    </row>
    <row r="25" spans="1:15" ht="15">
      <c r="A25" s="133"/>
      <c r="B25" s="352" t="s">
        <v>34</v>
      </c>
      <c r="C25" s="349" t="s">
        <v>146</v>
      </c>
      <c r="D25" s="199"/>
      <c r="E25" s="200"/>
      <c r="F25" s="199"/>
      <c r="G25" s="199"/>
      <c r="H25" s="199"/>
      <c r="I25" s="200"/>
      <c r="J25" s="199"/>
      <c r="K25" s="199"/>
      <c r="L25" s="199"/>
      <c r="M25" s="199"/>
      <c r="N25" s="199"/>
      <c r="O25" s="322"/>
    </row>
    <row r="26" spans="2:15" ht="15">
      <c r="B26" s="340" t="s">
        <v>36</v>
      </c>
      <c r="C26" s="345" t="s">
        <v>97</v>
      </c>
      <c r="D26" s="342">
        <f>+D27+D28+D29+D30</f>
        <v>0</v>
      </c>
      <c r="E26" s="347">
        <f aca="true" t="shared" si="5" ref="E26:O26">+E27+E28+E29+E30</f>
        <v>0</v>
      </c>
      <c r="F26" s="348">
        <f t="shared" si="5"/>
        <v>0</v>
      </c>
      <c r="G26" s="348">
        <f t="shared" si="5"/>
        <v>0</v>
      </c>
      <c r="H26" s="347">
        <f t="shared" si="5"/>
        <v>0</v>
      </c>
      <c r="I26" s="348">
        <f t="shared" si="5"/>
        <v>0</v>
      </c>
      <c r="J26" s="348">
        <f t="shared" si="5"/>
        <v>0</v>
      </c>
      <c r="K26" s="348">
        <f t="shared" si="5"/>
        <v>0</v>
      </c>
      <c r="L26" s="347">
        <f t="shared" si="5"/>
        <v>0</v>
      </c>
      <c r="M26" s="347">
        <f t="shared" si="5"/>
        <v>0</v>
      </c>
      <c r="N26" s="347">
        <f t="shared" si="5"/>
        <v>0</v>
      </c>
      <c r="O26" s="346">
        <f t="shared" si="5"/>
        <v>0</v>
      </c>
    </row>
    <row r="27" spans="1:15" ht="15">
      <c r="A27" s="133"/>
      <c r="B27" s="328" t="s">
        <v>59</v>
      </c>
      <c r="C27" s="344" t="s">
        <v>143</v>
      </c>
      <c r="D27" s="184"/>
      <c r="E27" s="183"/>
      <c r="F27" s="184"/>
      <c r="G27" s="184"/>
      <c r="H27" s="184"/>
      <c r="I27" s="183"/>
      <c r="J27" s="184"/>
      <c r="K27" s="184"/>
      <c r="L27" s="184"/>
      <c r="M27" s="184"/>
      <c r="N27" s="184"/>
      <c r="O27" s="185"/>
    </row>
    <row r="28" spans="1:15" ht="15">
      <c r="A28" s="133"/>
      <c r="B28" s="328" t="s">
        <v>80</v>
      </c>
      <c r="C28" s="337" t="s">
        <v>144</v>
      </c>
      <c r="D28" s="193"/>
      <c r="E28" s="192"/>
      <c r="F28" s="193"/>
      <c r="G28" s="193"/>
      <c r="H28" s="193"/>
      <c r="I28" s="192"/>
      <c r="J28" s="193"/>
      <c r="K28" s="193"/>
      <c r="L28" s="193"/>
      <c r="M28" s="193"/>
      <c r="N28" s="193"/>
      <c r="O28" s="189"/>
    </row>
    <row r="29" spans="1:15" ht="15">
      <c r="A29" s="133"/>
      <c r="B29" s="328" t="s">
        <v>106</v>
      </c>
      <c r="C29" s="338" t="s">
        <v>145</v>
      </c>
      <c r="D29" s="184"/>
      <c r="E29" s="183"/>
      <c r="F29" s="184"/>
      <c r="G29" s="184"/>
      <c r="H29" s="184"/>
      <c r="I29" s="183"/>
      <c r="J29" s="184"/>
      <c r="K29" s="184"/>
      <c r="L29" s="184"/>
      <c r="M29" s="184"/>
      <c r="N29" s="184"/>
      <c r="O29" s="189"/>
    </row>
    <row r="30" spans="1:15" ht="15">
      <c r="A30" s="133"/>
      <c r="B30" s="352" t="s">
        <v>121</v>
      </c>
      <c r="C30" s="349" t="s">
        <v>146</v>
      </c>
      <c r="D30" s="199"/>
      <c r="E30" s="200"/>
      <c r="F30" s="199"/>
      <c r="G30" s="199"/>
      <c r="H30" s="199"/>
      <c r="I30" s="200"/>
      <c r="J30" s="199"/>
      <c r="K30" s="199"/>
      <c r="L30" s="199"/>
      <c r="M30" s="199"/>
      <c r="N30" s="199"/>
      <c r="O30" s="198"/>
    </row>
  </sheetData>
  <sheetProtection/>
  <printOptions/>
  <pageMargins left="0.2" right="0.2" top="0.25" bottom="0.25" header="0.3" footer="0.3"/>
  <pageSetup horizontalDpi="600" verticalDpi="600" orientation="landscape" paperSize="9" r:id="rId1"/>
  <ignoredErrors>
    <ignoredError sqref="D10:E10 D15:H15 D21:I21 D26:O26 F10:O10 I15:O15 J21:O21" unlockedFormula="1"/>
    <ignoredError sqref="B9:B30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O35"/>
  <sheetViews>
    <sheetView showGridLines="0" zoomScalePageLayoutView="0" workbookViewId="0" topLeftCell="A7">
      <selection activeCell="H36" sqref="H36"/>
    </sheetView>
  </sheetViews>
  <sheetFormatPr defaultColWidth="9.140625" defaultRowHeight="15"/>
  <cols>
    <col min="1" max="1" width="1.28515625" style="125" customWidth="1"/>
    <col min="2" max="2" width="4.7109375" style="125" customWidth="1"/>
    <col min="3" max="3" width="35.00390625" style="125" customWidth="1"/>
    <col min="4" max="15" width="8.421875" style="125" customWidth="1"/>
    <col min="16" max="16384" width="9.140625" style="125" customWidth="1"/>
  </cols>
  <sheetData>
    <row r="1" spans="1:15" ht="16.5">
      <c r="A1" s="126" t="s">
        <v>22</v>
      </c>
      <c r="C1" s="131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2" customHeight="1">
      <c r="A2" s="126"/>
      <c r="C2" s="131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15" ht="16.5">
      <c r="B3" s="109" t="str">
        <f>CONCATENATE('Naslovna strana'!B11," ",'Naslovna strana'!E11)</f>
        <v>Назив енергетског субјекта: </v>
      </c>
      <c r="C3" s="131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5" ht="16.5">
      <c r="B4" s="110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31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2:15" ht="16.5">
      <c r="B5" s="109" t="str">
        <f>+CONCATENATE('Naslovna strana'!B25," ",'Naslovna strana'!E25)</f>
        <v>Датум обраде: </v>
      </c>
      <c r="C5" s="153"/>
      <c r="D5" s="174"/>
      <c r="E5" s="174"/>
      <c r="F5" s="175"/>
      <c r="G5" s="174"/>
      <c r="H5" s="174"/>
      <c r="I5" s="174"/>
      <c r="J5" s="174"/>
      <c r="K5" s="174"/>
      <c r="L5" s="174"/>
      <c r="M5" s="174"/>
      <c r="N5" s="174"/>
      <c r="O5" s="176"/>
    </row>
    <row r="6" spans="2:15" ht="16.5">
      <c r="B6" s="109"/>
      <c r="C6" s="153"/>
      <c r="D6" s="292"/>
      <c r="E6" s="174"/>
      <c r="F6" s="175"/>
      <c r="G6" s="174"/>
      <c r="H6" s="174"/>
      <c r="I6" s="174"/>
      <c r="J6" s="174"/>
      <c r="K6" s="174"/>
      <c r="L6" s="174"/>
      <c r="M6" s="174"/>
      <c r="N6" s="174"/>
      <c r="O6" s="176"/>
    </row>
    <row r="7" spans="1:15" ht="15" customHeight="1">
      <c r="A7" s="197"/>
      <c r="B7" s="350"/>
      <c r="C7" s="92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</row>
    <row r="8" spans="2:15" ht="16.5">
      <c r="B8" s="177"/>
      <c r="C8" s="178"/>
      <c r="D8" s="129"/>
      <c r="E8" s="109" t="str">
        <f>+CONCATENATE("Табела ГТ-16-3.10 Уговорени капацитети по корисницима за "," ",'Naslovna strana'!E15,". годину")</f>
        <v>Табела ГТ-16-3.10 Уговорени капацитети по корисницима за  2023. годину</v>
      </c>
      <c r="G8" s="179"/>
      <c r="H8" s="179"/>
      <c r="I8" s="179"/>
      <c r="J8" s="179"/>
      <c r="K8" s="179"/>
      <c r="L8" s="179"/>
      <c r="M8" s="179"/>
      <c r="N8" s="179"/>
      <c r="O8" s="180" t="s">
        <v>133</v>
      </c>
    </row>
    <row r="9" spans="2:15" ht="15">
      <c r="B9" s="330" t="s">
        <v>96</v>
      </c>
      <c r="C9" s="323"/>
      <c r="D9" s="203" t="s">
        <v>65</v>
      </c>
      <c r="E9" s="204" t="s">
        <v>66</v>
      </c>
      <c r="F9" s="205" t="s">
        <v>67</v>
      </c>
      <c r="G9" s="205" t="s">
        <v>68</v>
      </c>
      <c r="H9" s="204" t="s">
        <v>69</v>
      </c>
      <c r="I9" s="204" t="s">
        <v>70</v>
      </c>
      <c r="J9" s="206" t="s">
        <v>71</v>
      </c>
      <c r="K9" s="204" t="s">
        <v>72</v>
      </c>
      <c r="L9" s="207" t="s">
        <v>73</v>
      </c>
      <c r="M9" s="205" t="s">
        <v>74</v>
      </c>
      <c r="N9" s="208" t="s">
        <v>75</v>
      </c>
      <c r="O9" s="209" t="s">
        <v>76</v>
      </c>
    </row>
    <row r="10" spans="1:15" ht="25.5">
      <c r="A10" s="133"/>
      <c r="B10" s="331" t="s">
        <v>62</v>
      </c>
      <c r="C10" s="354" t="s">
        <v>147</v>
      </c>
      <c r="D10" s="211">
        <f>+D11+D18</f>
        <v>0</v>
      </c>
      <c r="E10" s="213">
        <f aca="true" t="shared" si="0" ref="D10:O10">+E11+E18</f>
        <v>0</v>
      </c>
      <c r="F10" s="212">
        <f t="shared" si="0"/>
        <v>0</v>
      </c>
      <c r="G10" s="212">
        <f t="shared" si="0"/>
        <v>0</v>
      </c>
      <c r="H10" s="212">
        <f t="shared" si="0"/>
        <v>0</v>
      </c>
      <c r="I10" s="212">
        <f t="shared" si="0"/>
        <v>0</v>
      </c>
      <c r="J10" s="212">
        <f t="shared" si="0"/>
        <v>0</v>
      </c>
      <c r="K10" s="212">
        <f t="shared" si="0"/>
        <v>0</v>
      </c>
      <c r="L10" s="212">
        <f t="shared" si="0"/>
        <v>0</v>
      </c>
      <c r="M10" s="212">
        <f t="shared" si="0"/>
        <v>0</v>
      </c>
      <c r="N10" s="212">
        <f t="shared" si="0"/>
        <v>0</v>
      </c>
      <c r="O10" s="332">
        <f t="shared" si="0"/>
        <v>0</v>
      </c>
    </row>
    <row r="11" spans="1:15" ht="15">
      <c r="A11" s="133"/>
      <c r="B11" s="355" t="s">
        <v>98</v>
      </c>
      <c r="C11" s="341" t="s">
        <v>136</v>
      </c>
      <c r="D11" s="342">
        <f aca="true" t="shared" si="1" ref="D11:O11">+D12+D13+D14+D15+D16+D17</f>
        <v>0</v>
      </c>
      <c r="E11" s="348">
        <f>+E12+E13+E14+E15+E16+E17</f>
        <v>0</v>
      </c>
      <c r="F11" s="348">
        <f t="shared" si="1"/>
        <v>0</v>
      </c>
      <c r="G11" s="348">
        <f t="shared" si="1"/>
        <v>0</v>
      </c>
      <c r="H11" s="348">
        <f t="shared" si="1"/>
        <v>0</v>
      </c>
      <c r="I11" s="348">
        <f t="shared" si="1"/>
        <v>0</v>
      </c>
      <c r="J11" s="348">
        <f t="shared" si="1"/>
        <v>0</v>
      </c>
      <c r="K11" s="348">
        <f t="shared" si="1"/>
        <v>0</v>
      </c>
      <c r="L11" s="348">
        <f t="shared" si="1"/>
        <v>0</v>
      </c>
      <c r="M11" s="348">
        <f t="shared" si="1"/>
        <v>0</v>
      </c>
      <c r="N11" s="348">
        <f t="shared" si="1"/>
        <v>0</v>
      </c>
      <c r="O11" s="453">
        <f t="shared" si="1"/>
        <v>0</v>
      </c>
    </row>
    <row r="12" spans="1:15" ht="15">
      <c r="A12" s="133"/>
      <c r="B12" s="328" t="s">
        <v>127</v>
      </c>
      <c r="C12" s="300" t="s">
        <v>108</v>
      </c>
      <c r="D12" s="186"/>
      <c r="E12" s="187"/>
      <c r="F12" s="188"/>
      <c r="G12" s="188"/>
      <c r="H12" s="188"/>
      <c r="I12" s="187"/>
      <c r="J12" s="188"/>
      <c r="K12" s="188"/>
      <c r="L12" s="188"/>
      <c r="M12" s="188"/>
      <c r="N12" s="188"/>
      <c r="O12" s="454"/>
    </row>
    <row r="13" spans="1:15" ht="15">
      <c r="A13" s="133"/>
      <c r="B13" s="328" t="s">
        <v>165</v>
      </c>
      <c r="C13" s="300" t="s">
        <v>108</v>
      </c>
      <c r="D13" s="186"/>
      <c r="E13" s="187"/>
      <c r="F13" s="188"/>
      <c r="G13" s="188"/>
      <c r="H13" s="188"/>
      <c r="I13" s="187"/>
      <c r="J13" s="188"/>
      <c r="K13" s="188"/>
      <c r="L13" s="188"/>
      <c r="M13" s="188"/>
      <c r="N13" s="188"/>
      <c r="O13" s="190"/>
    </row>
    <row r="14" spans="1:15" ht="15">
      <c r="A14" s="133"/>
      <c r="B14" s="328" t="s">
        <v>180</v>
      </c>
      <c r="C14" s="300" t="s">
        <v>108</v>
      </c>
      <c r="D14" s="186"/>
      <c r="E14" s="187"/>
      <c r="F14" s="188"/>
      <c r="G14" s="188"/>
      <c r="H14" s="188"/>
      <c r="I14" s="187"/>
      <c r="J14" s="188"/>
      <c r="K14" s="188"/>
      <c r="L14" s="188"/>
      <c r="M14" s="188"/>
      <c r="N14" s="188"/>
      <c r="O14" s="190"/>
    </row>
    <row r="15" spans="1:15" ht="15">
      <c r="A15" s="133"/>
      <c r="B15" s="328" t="s">
        <v>181</v>
      </c>
      <c r="C15" s="300" t="s">
        <v>108</v>
      </c>
      <c r="D15" s="186"/>
      <c r="E15" s="187"/>
      <c r="F15" s="188"/>
      <c r="G15" s="188"/>
      <c r="H15" s="188"/>
      <c r="I15" s="187"/>
      <c r="J15" s="188"/>
      <c r="K15" s="188"/>
      <c r="L15" s="188"/>
      <c r="M15" s="188"/>
      <c r="N15" s="188"/>
      <c r="O15" s="190"/>
    </row>
    <row r="16" spans="1:15" ht="15">
      <c r="A16" s="133"/>
      <c r="B16" s="328" t="s">
        <v>191</v>
      </c>
      <c r="C16" s="300" t="s">
        <v>108</v>
      </c>
      <c r="D16" s="186"/>
      <c r="E16" s="187"/>
      <c r="F16" s="188"/>
      <c r="G16" s="188"/>
      <c r="H16" s="188"/>
      <c r="I16" s="187"/>
      <c r="J16" s="188"/>
      <c r="K16" s="188"/>
      <c r="L16" s="188"/>
      <c r="M16" s="188"/>
      <c r="N16" s="188"/>
      <c r="O16" s="190"/>
    </row>
    <row r="17" spans="1:15" ht="15">
      <c r="A17" s="133"/>
      <c r="B17" s="352" t="s">
        <v>192</v>
      </c>
      <c r="C17" s="300" t="s">
        <v>108</v>
      </c>
      <c r="D17" s="269"/>
      <c r="E17" s="200"/>
      <c r="F17" s="199"/>
      <c r="G17" s="199"/>
      <c r="H17" s="199"/>
      <c r="I17" s="200"/>
      <c r="J17" s="199"/>
      <c r="K17" s="199"/>
      <c r="L17" s="199"/>
      <c r="M17" s="199"/>
      <c r="N17" s="199"/>
      <c r="O17" s="322"/>
    </row>
    <row r="18" spans="1:15" ht="15">
      <c r="A18" s="133"/>
      <c r="B18" s="355" t="s">
        <v>166</v>
      </c>
      <c r="C18" s="341" t="s">
        <v>114</v>
      </c>
      <c r="D18" s="342">
        <f aca="true" t="shared" si="2" ref="D18:O18">+D19+D20</f>
        <v>0</v>
      </c>
      <c r="E18" s="347">
        <f t="shared" si="2"/>
        <v>0</v>
      </c>
      <c r="F18" s="347">
        <f t="shared" si="2"/>
        <v>0</v>
      </c>
      <c r="G18" s="347">
        <f t="shared" si="2"/>
        <v>0</v>
      </c>
      <c r="H18" s="347">
        <f t="shared" si="2"/>
        <v>0</v>
      </c>
      <c r="I18" s="347">
        <f t="shared" si="2"/>
        <v>0</v>
      </c>
      <c r="J18" s="347">
        <f t="shared" si="2"/>
        <v>0</v>
      </c>
      <c r="K18" s="347">
        <f t="shared" si="2"/>
        <v>0</v>
      </c>
      <c r="L18" s="347">
        <f t="shared" si="2"/>
        <v>0</v>
      </c>
      <c r="M18" s="347">
        <f t="shared" si="2"/>
        <v>0</v>
      </c>
      <c r="N18" s="347">
        <f t="shared" si="2"/>
        <v>0</v>
      </c>
      <c r="O18" s="453">
        <f t="shared" si="2"/>
        <v>0</v>
      </c>
    </row>
    <row r="19" spans="1:15" ht="15">
      <c r="A19" s="133"/>
      <c r="B19" s="328" t="s">
        <v>182</v>
      </c>
      <c r="C19" s="300" t="s">
        <v>108</v>
      </c>
      <c r="D19" s="186"/>
      <c r="E19" s="187"/>
      <c r="F19" s="188"/>
      <c r="G19" s="188"/>
      <c r="H19" s="188"/>
      <c r="I19" s="187"/>
      <c r="J19" s="188"/>
      <c r="K19" s="188"/>
      <c r="L19" s="188"/>
      <c r="M19" s="188"/>
      <c r="N19" s="188"/>
      <c r="O19" s="190"/>
    </row>
    <row r="20" spans="1:15" ht="15">
      <c r="A20" s="133"/>
      <c r="B20" s="328" t="s">
        <v>183</v>
      </c>
      <c r="C20" s="300" t="s">
        <v>108</v>
      </c>
      <c r="D20" s="186"/>
      <c r="E20" s="187"/>
      <c r="F20" s="188"/>
      <c r="G20" s="188"/>
      <c r="H20" s="188"/>
      <c r="I20" s="187"/>
      <c r="J20" s="188"/>
      <c r="K20" s="188"/>
      <c r="L20" s="188"/>
      <c r="M20" s="188"/>
      <c r="N20" s="188"/>
      <c r="O20" s="190"/>
    </row>
    <row r="21" spans="2:15" ht="25.5">
      <c r="B21" s="340" t="s">
        <v>63</v>
      </c>
      <c r="C21" s="210" t="s">
        <v>148</v>
      </c>
      <c r="D21" s="211">
        <f aca="true" t="shared" si="3" ref="D21:O21">+D22+D29</f>
        <v>0</v>
      </c>
      <c r="E21" s="213">
        <f t="shared" si="3"/>
        <v>0</v>
      </c>
      <c r="F21" s="212">
        <f t="shared" si="3"/>
        <v>0</v>
      </c>
      <c r="G21" s="213">
        <f t="shared" si="3"/>
        <v>0</v>
      </c>
      <c r="H21" s="213">
        <f t="shared" si="3"/>
        <v>0</v>
      </c>
      <c r="I21" s="213">
        <f t="shared" si="3"/>
        <v>0</v>
      </c>
      <c r="J21" s="213">
        <f t="shared" si="3"/>
        <v>0</v>
      </c>
      <c r="K21" s="213">
        <f t="shared" si="3"/>
        <v>0</v>
      </c>
      <c r="L21" s="212">
        <f t="shared" si="3"/>
        <v>0</v>
      </c>
      <c r="M21" s="213">
        <f t="shared" si="3"/>
        <v>0</v>
      </c>
      <c r="N21" s="212">
        <f t="shared" si="3"/>
        <v>0</v>
      </c>
      <c r="O21" s="332">
        <f t="shared" si="3"/>
        <v>0</v>
      </c>
    </row>
    <row r="22" spans="2:15" ht="15">
      <c r="B22" s="139" t="s">
        <v>128</v>
      </c>
      <c r="C22" s="345" t="s">
        <v>120</v>
      </c>
      <c r="D22" s="342">
        <f aca="true" t="shared" si="4" ref="D22:O22">+D23+D24+D26+D27+D25+D28</f>
        <v>0</v>
      </c>
      <c r="E22" s="348">
        <f t="shared" si="4"/>
        <v>0</v>
      </c>
      <c r="F22" s="347">
        <f t="shared" si="4"/>
        <v>0</v>
      </c>
      <c r="G22" s="348">
        <f t="shared" si="4"/>
        <v>0</v>
      </c>
      <c r="H22" s="348">
        <f t="shared" si="4"/>
        <v>0</v>
      </c>
      <c r="I22" s="348">
        <f t="shared" si="4"/>
        <v>0</v>
      </c>
      <c r="J22" s="348">
        <f t="shared" si="4"/>
        <v>0</v>
      </c>
      <c r="K22" s="347">
        <f t="shared" si="4"/>
        <v>0</v>
      </c>
      <c r="L22" s="348">
        <f t="shared" si="4"/>
        <v>0</v>
      </c>
      <c r="M22" s="347">
        <f t="shared" si="4"/>
        <v>0</v>
      </c>
      <c r="N22" s="347">
        <f t="shared" si="4"/>
        <v>0</v>
      </c>
      <c r="O22" s="453">
        <f t="shared" si="4"/>
        <v>0</v>
      </c>
    </row>
    <row r="23" spans="1:15" ht="15">
      <c r="A23" s="133"/>
      <c r="B23" s="328" t="s">
        <v>167</v>
      </c>
      <c r="C23" s="300" t="s">
        <v>108</v>
      </c>
      <c r="D23" s="186"/>
      <c r="E23" s="187"/>
      <c r="F23" s="188"/>
      <c r="G23" s="188"/>
      <c r="H23" s="188"/>
      <c r="I23" s="187"/>
      <c r="J23" s="188"/>
      <c r="K23" s="188"/>
      <c r="L23" s="188"/>
      <c r="M23" s="188"/>
      <c r="N23" s="188"/>
      <c r="O23" s="185"/>
    </row>
    <row r="24" spans="1:15" ht="15">
      <c r="A24" s="133"/>
      <c r="B24" s="328" t="s">
        <v>168</v>
      </c>
      <c r="C24" s="300" t="s">
        <v>108</v>
      </c>
      <c r="D24" s="182"/>
      <c r="E24" s="183"/>
      <c r="F24" s="184"/>
      <c r="G24" s="184"/>
      <c r="H24" s="184"/>
      <c r="I24" s="183"/>
      <c r="J24" s="184"/>
      <c r="K24" s="184"/>
      <c r="L24" s="184"/>
      <c r="M24" s="184"/>
      <c r="N24" s="184"/>
      <c r="O24" s="189"/>
    </row>
    <row r="25" spans="1:15" ht="15">
      <c r="A25" s="133"/>
      <c r="B25" s="328" t="s">
        <v>169</v>
      </c>
      <c r="C25" s="300" t="s">
        <v>108</v>
      </c>
      <c r="D25" s="193"/>
      <c r="E25" s="192"/>
      <c r="F25" s="193"/>
      <c r="G25" s="193"/>
      <c r="H25" s="193"/>
      <c r="I25" s="192"/>
      <c r="J25" s="193"/>
      <c r="K25" s="193"/>
      <c r="L25" s="193"/>
      <c r="M25" s="193"/>
      <c r="N25" s="193"/>
      <c r="O25" s="189"/>
    </row>
    <row r="26" spans="1:15" ht="15">
      <c r="A26" s="133"/>
      <c r="B26" s="328" t="s">
        <v>186</v>
      </c>
      <c r="C26" s="300" t="s">
        <v>108</v>
      </c>
      <c r="D26" s="196"/>
      <c r="E26" s="195"/>
      <c r="F26" s="196"/>
      <c r="G26" s="196"/>
      <c r="H26" s="196"/>
      <c r="I26" s="195"/>
      <c r="J26" s="196"/>
      <c r="K26" s="196"/>
      <c r="L26" s="196"/>
      <c r="M26" s="196"/>
      <c r="N26" s="196"/>
      <c r="O26" s="189"/>
    </row>
    <row r="27" spans="1:15" ht="15">
      <c r="A27" s="133"/>
      <c r="B27" s="328" t="s">
        <v>193</v>
      </c>
      <c r="C27" s="300" t="s">
        <v>108</v>
      </c>
      <c r="D27" s="196"/>
      <c r="E27" s="195"/>
      <c r="F27" s="196"/>
      <c r="G27" s="196"/>
      <c r="H27" s="196"/>
      <c r="I27" s="195"/>
      <c r="J27" s="196"/>
      <c r="K27" s="196"/>
      <c r="L27" s="196"/>
      <c r="M27" s="196"/>
      <c r="N27" s="196"/>
      <c r="O27" s="189"/>
    </row>
    <row r="28" spans="1:15" ht="15">
      <c r="A28" s="133"/>
      <c r="B28" s="352" t="s">
        <v>194</v>
      </c>
      <c r="C28" s="300" t="s">
        <v>108</v>
      </c>
      <c r="D28" s="199"/>
      <c r="E28" s="200"/>
      <c r="F28" s="199"/>
      <c r="G28" s="199"/>
      <c r="H28" s="199"/>
      <c r="I28" s="200"/>
      <c r="J28" s="199"/>
      <c r="K28" s="199"/>
      <c r="L28" s="199"/>
      <c r="M28" s="199"/>
      <c r="N28" s="199"/>
      <c r="O28" s="322"/>
    </row>
    <row r="29" spans="1:15" ht="15">
      <c r="A29" s="133"/>
      <c r="B29" s="355" t="s">
        <v>83</v>
      </c>
      <c r="C29" s="345" t="s">
        <v>97</v>
      </c>
      <c r="D29" s="342">
        <f aca="true" t="shared" si="5" ref="D29:O29">+D30+D31+D32+D33+D34+D35</f>
        <v>0</v>
      </c>
      <c r="E29" s="347">
        <f t="shared" si="5"/>
        <v>0</v>
      </c>
      <c r="F29" s="347">
        <f t="shared" si="5"/>
        <v>0</v>
      </c>
      <c r="G29" s="347">
        <f t="shared" si="5"/>
        <v>0</v>
      </c>
      <c r="H29" s="347">
        <f t="shared" si="5"/>
        <v>0</v>
      </c>
      <c r="I29" s="347">
        <f t="shared" si="5"/>
        <v>0</v>
      </c>
      <c r="J29" s="347">
        <f t="shared" si="5"/>
        <v>0</v>
      </c>
      <c r="K29" s="347">
        <f t="shared" si="5"/>
        <v>0</v>
      </c>
      <c r="L29" s="347">
        <f t="shared" si="5"/>
        <v>0</v>
      </c>
      <c r="M29" s="347">
        <f t="shared" si="5"/>
        <v>0</v>
      </c>
      <c r="N29" s="347">
        <f t="shared" si="5"/>
        <v>0</v>
      </c>
      <c r="O29" s="453">
        <f t="shared" si="5"/>
        <v>0</v>
      </c>
    </row>
    <row r="30" spans="1:15" ht="15">
      <c r="A30" s="133"/>
      <c r="B30" s="328" t="s">
        <v>187</v>
      </c>
      <c r="C30" s="300" t="s">
        <v>108</v>
      </c>
      <c r="D30" s="184"/>
      <c r="E30" s="183"/>
      <c r="F30" s="184"/>
      <c r="G30" s="184"/>
      <c r="H30" s="184"/>
      <c r="I30" s="183"/>
      <c r="J30" s="184"/>
      <c r="K30" s="184"/>
      <c r="L30" s="184"/>
      <c r="M30" s="184"/>
      <c r="N30" s="184"/>
      <c r="O30" s="442"/>
    </row>
    <row r="31" spans="1:15" ht="15">
      <c r="A31" s="133"/>
      <c r="B31" s="328" t="s">
        <v>188</v>
      </c>
      <c r="C31" s="300" t="s">
        <v>108</v>
      </c>
      <c r="D31" s="193"/>
      <c r="E31" s="192"/>
      <c r="F31" s="193"/>
      <c r="G31" s="193"/>
      <c r="H31" s="193"/>
      <c r="I31" s="192"/>
      <c r="J31" s="193"/>
      <c r="K31" s="193"/>
      <c r="L31" s="193"/>
      <c r="M31" s="193"/>
      <c r="N31" s="193"/>
      <c r="O31" s="189"/>
    </row>
    <row r="32" spans="1:15" ht="15">
      <c r="A32" s="133"/>
      <c r="B32" s="328" t="s">
        <v>189</v>
      </c>
      <c r="C32" s="300" t="s">
        <v>108</v>
      </c>
      <c r="D32" s="191"/>
      <c r="E32" s="192"/>
      <c r="F32" s="193"/>
      <c r="G32" s="193"/>
      <c r="H32" s="193"/>
      <c r="I32" s="192"/>
      <c r="J32" s="193"/>
      <c r="K32" s="193"/>
      <c r="L32" s="193"/>
      <c r="M32" s="193"/>
      <c r="N32" s="193"/>
      <c r="O32" s="189"/>
    </row>
    <row r="33" spans="1:15" ht="15">
      <c r="A33" s="133"/>
      <c r="B33" s="328" t="s">
        <v>190</v>
      </c>
      <c r="C33" s="300" t="s">
        <v>108</v>
      </c>
      <c r="D33" s="191"/>
      <c r="E33" s="192"/>
      <c r="F33" s="193"/>
      <c r="G33" s="193"/>
      <c r="H33" s="193"/>
      <c r="I33" s="192"/>
      <c r="J33" s="193"/>
      <c r="K33" s="193"/>
      <c r="L33" s="193"/>
      <c r="M33" s="193"/>
      <c r="N33" s="193"/>
      <c r="O33" s="189"/>
    </row>
    <row r="34" spans="1:15" ht="15">
      <c r="A34" s="133"/>
      <c r="B34" s="328" t="s">
        <v>195</v>
      </c>
      <c r="C34" s="300" t="s">
        <v>108</v>
      </c>
      <c r="D34" s="184"/>
      <c r="E34" s="183"/>
      <c r="F34" s="184"/>
      <c r="G34" s="184"/>
      <c r="H34" s="184"/>
      <c r="I34" s="183"/>
      <c r="J34" s="184"/>
      <c r="K34" s="184"/>
      <c r="L34" s="184"/>
      <c r="M34" s="184"/>
      <c r="N34" s="184"/>
      <c r="O34" s="189"/>
    </row>
    <row r="35" spans="2:15" ht="15">
      <c r="B35" s="339" t="s">
        <v>196</v>
      </c>
      <c r="C35" s="353" t="s">
        <v>108</v>
      </c>
      <c r="D35" s="199"/>
      <c r="E35" s="200"/>
      <c r="F35" s="199"/>
      <c r="G35" s="199"/>
      <c r="H35" s="199"/>
      <c r="I35" s="200"/>
      <c r="J35" s="199"/>
      <c r="K35" s="199"/>
      <c r="L35" s="199"/>
      <c r="M35" s="199"/>
      <c r="N35" s="199"/>
      <c r="O35" s="198"/>
    </row>
  </sheetData>
  <sheetProtection/>
  <printOptions/>
  <pageMargins left="0.2" right="0.2" top="0.25" bottom="0.25" header="0.3" footer="0.3"/>
  <pageSetup horizontalDpi="600" verticalDpi="600" orientation="landscape" paperSize="9" r:id="rId1"/>
  <ignoredErrors>
    <ignoredError sqref="D11:E11 D18:O18 D22:O22 D29:O29 F11:O11" unlockedFormula="1"/>
    <ignoredError sqref="A10:B2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0">
      <selection activeCell="D10" sqref="D10"/>
    </sheetView>
  </sheetViews>
  <sheetFormatPr defaultColWidth="9.140625" defaultRowHeight="15"/>
  <cols>
    <col min="1" max="1" width="0.71875" style="125" customWidth="1"/>
    <col min="2" max="2" width="4.140625" style="125" customWidth="1"/>
    <col min="3" max="3" width="28.7109375" style="125" customWidth="1"/>
    <col min="4" max="15" width="8.421875" style="125" customWidth="1"/>
    <col min="16" max="16" width="9.140625" style="125" customWidth="1"/>
    <col min="17" max="16384" width="9.140625" style="125" customWidth="1"/>
  </cols>
  <sheetData>
    <row r="1" spans="1:15" ht="16.5">
      <c r="A1" s="126" t="s">
        <v>22</v>
      </c>
      <c r="C1" s="131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2" customHeight="1">
      <c r="A2" s="126"/>
      <c r="C2" s="131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15" ht="16.5">
      <c r="B3" s="109" t="str">
        <f>CONCATENATE('Naslovna strana'!B11," ",'Naslovna strana'!E11)</f>
        <v>Назив енергетског субјекта: </v>
      </c>
      <c r="C3" s="131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5" ht="16.5">
      <c r="B4" s="110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31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2:15" ht="16.5">
      <c r="B5" s="109" t="str">
        <f>+CONCATENATE('Naslovna strana'!B25," ",'Naslovna strana'!E25)</f>
        <v>Датум обраде: </v>
      </c>
      <c r="C5" s="153"/>
      <c r="D5" s="174"/>
      <c r="E5" s="174"/>
      <c r="F5" s="175"/>
      <c r="G5" s="174"/>
      <c r="H5" s="174"/>
      <c r="I5" s="174"/>
      <c r="J5" s="174"/>
      <c r="K5" s="174"/>
      <c r="L5" s="174"/>
      <c r="M5" s="174"/>
      <c r="N5" s="174"/>
      <c r="O5" s="176"/>
    </row>
    <row r="6" spans="2:16" ht="16.5">
      <c r="B6" s="177"/>
      <c r="C6" s="178"/>
      <c r="D6" s="129"/>
      <c r="E6" s="109" t="str">
        <f>+CONCATENATE("Табела ГТ-16-4.1 Количине енергије ПГ по корисницима и ОБА за "," ",'Naslovna strana'!E15,". годину")</f>
        <v>Табела ГТ-16-4.1 Количине енергије ПГ по корисницима и ОБА за  2023. годину</v>
      </c>
      <c r="G6" s="179"/>
      <c r="H6" s="179"/>
      <c r="I6" s="179"/>
      <c r="J6" s="179"/>
      <c r="K6" s="179"/>
      <c r="L6" s="179"/>
      <c r="M6" s="179"/>
      <c r="N6" s="179"/>
      <c r="O6" s="180"/>
      <c r="P6" s="180" t="s">
        <v>129</v>
      </c>
    </row>
    <row r="7" spans="1:16" ht="15">
      <c r="A7" s="133"/>
      <c r="B7" s="445" t="s">
        <v>96</v>
      </c>
      <c r="C7" s="323"/>
      <c r="D7" s="203" t="s">
        <v>65</v>
      </c>
      <c r="E7" s="204" t="s">
        <v>66</v>
      </c>
      <c r="F7" s="205" t="s">
        <v>67</v>
      </c>
      <c r="G7" s="205" t="s">
        <v>68</v>
      </c>
      <c r="H7" s="204" t="s">
        <v>69</v>
      </c>
      <c r="I7" s="204" t="s">
        <v>70</v>
      </c>
      <c r="J7" s="206" t="s">
        <v>71</v>
      </c>
      <c r="K7" s="204" t="s">
        <v>72</v>
      </c>
      <c r="L7" s="207" t="s">
        <v>73</v>
      </c>
      <c r="M7" s="205" t="s">
        <v>74</v>
      </c>
      <c r="N7" s="208" t="s">
        <v>75</v>
      </c>
      <c r="O7" s="336" t="s">
        <v>76</v>
      </c>
      <c r="P7" s="25" t="s">
        <v>25</v>
      </c>
    </row>
    <row r="8" spans="1:16" ht="15">
      <c r="A8" s="133"/>
      <c r="B8" s="331" t="s">
        <v>62</v>
      </c>
      <c r="C8" s="354" t="s">
        <v>150</v>
      </c>
      <c r="D8" s="369">
        <f aca="true" t="shared" si="0" ref="D8:O8">+D9+D16</f>
        <v>0</v>
      </c>
      <c r="E8" s="370">
        <f t="shared" si="0"/>
        <v>0</v>
      </c>
      <c r="F8" s="371">
        <f t="shared" si="0"/>
        <v>0</v>
      </c>
      <c r="G8" s="371">
        <f t="shared" si="0"/>
        <v>0</v>
      </c>
      <c r="H8" s="371">
        <f t="shared" si="0"/>
        <v>0</v>
      </c>
      <c r="I8" s="371">
        <f t="shared" si="0"/>
        <v>0</v>
      </c>
      <c r="J8" s="371">
        <f t="shared" si="0"/>
        <v>0</v>
      </c>
      <c r="K8" s="371">
        <f t="shared" si="0"/>
        <v>0</v>
      </c>
      <c r="L8" s="371">
        <f t="shared" si="0"/>
        <v>0</v>
      </c>
      <c r="M8" s="371">
        <f t="shared" si="0"/>
        <v>0</v>
      </c>
      <c r="N8" s="371">
        <f t="shared" si="0"/>
        <v>0</v>
      </c>
      <c r="O8" s="372">
        <f t="shared" si="0"/>
        <v>0</v>
      </c>
      <c r="P8" s="377">
        <f>SUM(D8:O8)</f>
        <v>0</v>
      </c>
    </row>
    <row r="9" spans="1:16" ht="15">
      <c r="A9" s="133"/>
      <c r="B9" s="355" t="s">
        <v>98</v>
      </c>
      <c r="C9" s="341" t="s">
        <v>149</v>
      </c>
      <c r="D9" s="373">
        <f aca="true" t="shared" si="1" ref="D9:O9">+D10+D11+D12+D13+D14</f>
        <v>0</v>
      </c>
      <c r="E9" s="375">
        <f t="shared" si="1"/>
        <v>0</v>
      </c>
      <c r="F9" s="374">
        <f t="shared" si="1"/>
        <v>0</v>
      </c>
      <c r="G9" s="375">
        <f t="shared" si="1"/>
        <v>0</v>
      </c>
      <c r="H9" s="375">
        <f t="shared" si="1"/>
        <v>0</v>
      </c>
      <c r="I9" s="375">
        <f t="shared" si="1"/>
        <v>0</v>
      </c>
      <c r="J9" s="375">
        <f t="shared" si="1"/>
        <v>0</v>
      </c>
      <c r="K9" s="375">
        <f t="shared" si="1"/>
        <v>0</v>
      </c>
      <c r="L9" s="375">
        <f t="shared" si="1"/>
        <v>0</v>
      </c>
      <c r="M9" s="375">
        <f t="shared" si="1"/>
        <v>0</v>
      </c>
      <c r="N9" s="375">
        <f t="shared" si="1"/>
        <v>0</v>
      </c>
      <c r="O9" s="376">
        <f t="shared" si="1"/>
        <v>0</v>
      </c>
      <c r="P9" s="377">
        <f>SUM(D9:O9)</f>
        <v>0</v>
      </c>
    </row>
    <row r="10" spans="1:16" ht="15">
      <c r="A10" s="133"/>
      <c r="B10" s="328" t="s">
        <v>127</v>
      </c>
      <c r="C10" s="300" t="s">
        <v>108</v>
      </c>
      <c r="D10" s="378"/>
      <c r="E10" s="379"/>
      <c r="F10" s="379"/>
      <c r="G10" s="379"/>
      <c r="H10" s="379"/>
      <c r="I10" s="379"/>
      <c r="J10" s="379"/>
      <c r="K10" s="379"/>
      <c r="L10" s="379"/>
      <c r="M10" s="379"/>
      <c r="N10" s="379"/>
      <c r="O10" s="381"/>
      <c r="P10" s="382">
        <f aca="true" t="shared" si="2" ref="P10:P33">SUM(D10:O10)</f>
        <v>0</v>
      </c>
    </row>
    <row r="11" spans="1:16" ht="15">
      <c r="A11" s="133"/>
      <c r="B11" s="328" t="s">
        <v>165</v>
      </c>
      <c r="C11" s="300" t="s">
        <v>108</v>
      </c>
      <c r="D11" s="378"/>
      <c r="E11" s="380"/>
      <c r="F11" s="379"/>
      <c r="G11" s="379"/>
      <c r="H11" s="379"/>
      <c r="I11" s="380"/>
      <c r="J11" s="379"/>
      <c r="K11" s="379"/>
      <c r="L11" s="379"/>
      <c r="M11" s="379"/>
      <c r="N11" s="379"/>
      <c r="O11" s="383"/>
      <c r="P11" s="382">
        <f t="shared" si="2"/>
        <v>0</v>
      </c>
    </row>
    <row r="12" spans="1:16" ht="15">
      <c r="A12" s="133"/>
      <c r="B12" s="328" t="s">
        <v>180</v>
      </c>
      <c r="C12" s="300" t="s">
        <v>108</v>
      </c>
      <c r="D12" s="378"/>
      <c r="E12" s="380"/>
      <c r="F12" s="379"/>
      <c r="G12" s="379"/>
      <c r="H12" s="379"/>
      <c r="I12" s="380"/>
      <c r="J12" s="379"/>
      <c r="K12" s="379"/>
      <c r="L12" s="379"/>
      <c r="M12" s="379"/>
      <c r="N12" s="379"/>
      <c r="O12" s="383"/>
      <c r="P12" s="382">
        <f t="shared" si="2"/>
        <v>0</v>
      </c>
    </row>
    <row r="13" spans="1:16" ht="15">
      <c r="A13" s="133"/>
      <c r="B13" s="328" t="s">
        <v>181</v>
      </c>
      <c r="C13" s="300" t="s">
        <v>108</v>
      </c>
      <c r="D13" s="378"/>
      <c r="E13" s="380"/>
      <c r="F13" s="379"/>
      <c r="G13" s="379"/>
      <c r="H13" s="379"/>
      <c r="I13" s="380"/>
      <c r="J13" s="379"/>
      <c r="K13" s="379"/>
      <c r="L13" s="379"/>
      <c r="M13" s="379"/>
      <c r="N13" s="379"/>
      <c r="O13" s="383"/>
      <c r="P13" s="382">
        <f t="shared" si="2"/>
        <v>0</v>
      </c>
    </row>
    <row r="14" spans="1:16" ht="15">
      <c r="A14" s="133"/>
      <c r="B14" s="352" t="s">
        <v>191</v>
      </c>
      <c r="C14" s="353" t="s">
        <v>108</v>
      </c>
      <c r="D14" s="384"/>
      <c r="E14" s="385"/>
      <c r="F14" s="386"/>
      <c r="G14" s="386"/>
      <c r="H14" s="386"/>
      <c r="I14" s="385"/>
      <c r="J14" s="386"/>
      <c r="K14" s="386"/>
      <c r="L14" s="386"/>
      <c r="M14" s="386"/>
      <c r="N14" s="386"/>
      <c r="O14" s="387"/>
      <c r="P14" s="388">
        <f t="shared" si="2"/>
        <v>0</v>
      </c>
    </row>
    <row r="15" spans="1:16" ht="25.5">
      <c r="A15" s="133"/>
      <c r="B15" s="446" t="s">
        <v>166</v>
      </c>
      <c r="C15" s="357" t="s">
        <v>152</v>
      </c>
      <c r="D15" s="264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58"/>
      <c r="P15" s="296">
        <f t="shared" si="2"/>
        <v>0</v>
      </c>
    </row>
    <row r="16" spans="1:16" ht="24.75" customHeight="1">
      <c r="A16" s="133"/>
      <c r="B16" s="355" t="s">
        <v>197</v>
      </c>
      <c r="C16" s="416" t="s">
        <v>156</v>
      </c>
      <c r="D16" s="404">
        <f aca="true" t="shared" si="3" ref="D16:O16">+D17+D18</f>
        <v>0</v>
      </c>
      <c r="E16" s="406">
        <f t="shared" si="3"/>
        <v>0</v>
      </c>
      <c r="F16" s="406">
        <f t="shared" si="3"/>
        <v>0</v>
      </c>
      <c r="G16" s="406">
        <f t="shared" si="3"/>
        <v>0</v>
      </c>
      <c r="H16" s="406">
        <f t="shared" si="3"/>
        <v>0</v>
      </c>
      <c r="I16" s="406">
        <f t="shared" si="3"/>
        <v>0</v>
      </c>
      <c r="J16" s="406">
        <f t="shared" si="3"/>
        <v>0</v>
      </c>
      <c r="K16" s="406">
        <f t="shared" si="3"/>
        <v>0</v>
      </c>
      <c r="L16" s="406">
        <f t="shared" si="3"/>
        <v>0</v>
      </c>
      <c r="M16" s="406">
        <f t="shared" si="3"/>
        <v>0</v>
      </c>
      <c r="N16" s="406">
        <f t="shared" si="3"/>
        <v>0</v>
      </c>
      <c r="O16" s="407">
        <f t="shared" si="3"/>
        <v>0</v>
      </c>
      <c r="P16" s="408">
        <f t="shared" si="2"/>
        <v>0</v>
      </c>
    </row>
    <row r="17" spans="1:16" ht="15">
      <c r="A17" s="133"/>
      <c r="B17" s="328" t="s">
        <v>198</v>
      </c>
      <c r="C17" s="300" t="s">
        <v>108</v>
      </c>
      <c r="D17" s="362"/>
      <c r="E17" s="365"/>
      <c r="F17" s="364"/>
      <c r="G17" s="364"/>
      <c r="H17" s="364"/>
      <c r="I17" s="365"/>
      <c r="J17" s="364"/>
      <c r="K17" s="364"/>
      <c r="L17" s="364"/>
      <c r="M17" s="364"/>
      <c r="N17" s="364"/>
      <c r="O17" s="390"/>
      <c r="P17" s="391">
        <f t="shared" si="2"/>
        <v>0</v>
      </c>
    </row>
    <row r="18" spans="1:16" ht="15">
      <c r="A18" s="133"/>
      <c r="B18" s="352" t="s">
        <v>199</v>
      </c>
      <c r="C18" s="353" t="s">
        <v>108</v>
      </c>
      <c r="D18" s="366"/>
      <c r="E18" s="367"/>
      <c r="F18" s="368"/>
      <c r="G18" s="368"/>
      <c r="H18" s="368"/>
      <c r="I18" s="367"/>
      <c r="J18" s="368"/>
      <c r="K18" s="368"/>
      <c r="L18" s="368"/>
      <c r="M18" s="368"/>
      <c r="N18" s="368"/>
      <c r="O18" s="392"/>
      <c r="P18" s="393">
        <f t="shared" si="2"/>
        <v>0</v>
      </c>
    </row>
    <row r="19" spans="1:16" ht="15">
      <c r="A19" s="133"/>
      <c r="B19" s="355" t="s">
        <v>63</v>
      </c>
      <c r="C19" s="210" t="s">
        <v>151</v>
      </c>
      <c r="D19" s="369">
        <f aca="true" t="shared" si="4" ref="D19:O19">+D20+D27</f>
        <v>0</v>
      </c>
      <c r="E19" s="370">
        <f t="shared" si="4"/>
        <v>0</v>
      </c>
      <c r="F19" s="370">
        <f t="shared" si="4"/>
        <v>0</v>
      </c>
      <c r="G19" s="370">
        <f t="shared" si="4"/>
        <v>0</v>
      </c>
      <c r="H19" s="370">
        <f t="shared" si="4"/>
        <v>0</v>
      </c>
      <c r="I19" s="370">
        <f t="shared" si="4"/>
        <v>0</v>
      </c>
      <c r="J19" s="370">
        <f t="shared" si="4"/>
        <v>0</v>
      </c>
      <c r="K19" s="370">
        <f t="shared" si="4"/>
        <v>0</v>
      </c>
      <c r="L19" s="371">
        <f t="shared" si="4"/>
        <v>0</v>
      </c>
      <c r="M19" s="370">
        <f t="shared" si="4"/>
        <v>0</v>
      </c>
      <c r="N19" s="371">
        <f t="shared" si="4"/>
        <v>0</v>
      </c>
      <c r="O19" s="372">
        <f t="shared" si="4"/>
        <v>0</v>
      </c>
      <c r="P19" s="377">
        <f t="shared" si="2"/>
        <v>0</v>
      </c>
    </row>
    <row r="20" spans="1:16" ht="15">
      <c r="A20" s="133"/>
      <c r="B20" s="39" t="s">
        <v>128</v>
      </c>
      <c r="C20" s="389" t="s">
        <v>154</v>
      </c>
      <c r="D20" s="373">
        <f aca="true" t="shared" si="5" ref="D20:O20">+D21+D22+D24+D25+D23</f>
        <v>0</v>
      </c>
      <c r="E20" s="374">
        <f t="shared" si="5"/>
        <v>0</v>
      </c>
      <c r="F20" s="374">
        <f t="shared" si="5"/>
        <v>0</v>
      </c>
      <c r="G20" s="374">
        <f t="shared" si="5"/>
        <v>0</v>
      </c>
      <c r="H20" s="374">
        <f t="shared" si="5"/>
        <v>0</v>
      </c>
      <c r="I20" s="374">
        <f t="shared" si="5"/>
        <v>0</v>
      </c>
      <c r="J20" s="374">
        <f t="shared" si="5"/>
        <v>0</v>
      </c>
      <c r="K20" s="374">
        <f t="shared" si="5"/>
        <v>0</v>
      </c>
      <c r="L20" s="374">
        <f t="shared" si="5"/>
        <v>0</v>
      </c>
      <c r="M20" s="374">
        <f t="shared" si="5"/>
        <v>0</v>
      </c>
      <c r="N20" s="374">
        <f t="shared" si="5"/>
        <v>0</v>
      </c>
      <c r="O20" s="376">
        <f t="shared" si="5"/>
        <v>0</v>
      </c>
      <c r="P20" s="377">
        <f t="shared" si="2"/>
        <v>0</v>
      </c>
    </row>
    <row r="21" spans="1:16" ht="15">
      <c r="A21" s="133"/>
      <c r="B21" s="328" t="s">
        <v>167</v>
      </c>
      <c r="C21" s="300" t="s">
        <v>108</v>
      </c>
      <c r="D21" s="378"/>
      <c r="E21" s="380"/>
      <c r="F21" s="379"/>
      <c r="G21" s="379"/>
      <c r="H21" s="379"/>
      <c r="I21" s="380"/>
      <c r="J21" s="379"/>
      <c r="K21" s="379"/>
      <c r="L21" s="379"/>
      <c r="M21" s="379"/>
      <c r="N21" s="379"/>
      <c r="O21" s="394"/>
      <c r="P21" s="382">
        <f t="shared" si="2"/>
        <v>0</v>
      </c>
    </row>
    <row r="22" spans="1:16" ht="15">
      <c r="A22" s="133"/>
      <c r="B22" s="328" t="s">
        <v>168</v>
      </c>
      <c r="C22" s="300" t="s">
        <v>108</v>
      </c>
      <c r="D22" s="395"/>
      <c r="E22" s="396"/>
      <c r="F22" s="397"/>
      <c r="G22" s="397"/>
      <c r="H22" s="397"/>
      <c r="I22" s="396"/>
      <c r="J22" s="397"/>
      <c r="K22" s="397"/>
      <c r="L22" s="397"/>
      <c r="M22" s="397"/>
      <c r="N22" s="397"/>
      <c r="O22" s="398"/>
      <c r="P22" s="382">
        <f t="shared" si="2"/>
        <v>0</v>
      </c>
    </row>
    <row r="23" spans="1:16" ht="15">
      <c r="A23" s="133"/>
      <c r="B23" s="328" t="s">
        <v>169</v>
      </c>
      <c r="C23" s="300" t="s">
        <v>108</v>
      </c>
      <c r="D23" s="399"/>
      <c r="E23" s="400"/>
      <c r="F23" s="399"/>
      <c r="G23" s="399"/>
      <c r="H23" s="399"/>
      <c r="I23" s="400"/>
      <c r="J23" s="399"/>
      <c r="K23" s="399"/>
      <c r="L23" s="399"/>
      <c r="M23" s="399"/>
      <c r="N23" s="399"/>
      <c r="O23" s="398"/>
      <c r="P23" s="382">
        <f t="shared" si="2"/>
        <v>0</v>
      </c>
    </row>
    <row r="24" spans="1:16" ht="15">
      <c r="A24" s="133"/>
      <c r="B24" s="328" t="s">
        <v>186</v>
      </c>
      <c r="C24" s="300" t="s">
        <v>108</v>
      </c>
      <c r="D24" s="401"/>
      <c r="E24" s="402"/>
      <c r="F24" s="401"/>
      <c r="G24" s="401"/>
      <c r="H24" s="401"/>
      <c r="I24" s="402"/>
      <c r="J24" s="401"/>
      <c r="K24" s="401"/>
      <c r="L24" s="401"/>
      <c r="M24" s="401"/>
      <c r="N24" s="401"/>
      <c r="O24" s="398"/>
      <c r="P24" s="382">
        <f t="shared" si="2"/>
        <v>0</v>
      </c>
    </row>
    <row r="25" spans="1:16" ht="15">
      <c r="A25" s="133"/>
      <c r="B25" s="352" t="s">
        <v>193</v>
      </c>
      <c r="C25" s="353" t="s">
        <v>108</v>
      </c>
      <c r="D25" s="384"/>
      <c r="E25" s="385"/>
      <c r="F25" s="386"/>
      <c r="G25" s="386"/>
      <c r="H25" s="386"/>
      <c r="I25" s="385"/>
      <c r="J25" s="386"/>
      <c r="K25" s="386"/>
      <c r="L25" s="386"/>
      <c r="M25" s="386"/>
      <c r="N25" s="386"/>
      <c r="O25" s="403"/>
      <c r="P25" s="382">
        <f t="shared" si="2"/>
        <v>0</v>
      </c>
    </row>
    <row r="26" spans="2:16" ht="25.5">
      <c r="B26" s="356" t="s">
        <v>83</v>
      </c>
      <c r="C26" s="359" t="s">
        <v>153</v>
      </c>
      <c r="D26" s="333"/>
      <c r="E26" s="333"/>
      <c r="F26" s="265"/>
      <c r="G26" s="333"/>
      <c r="H26" s="333"/>
      <c r="I26" s="333"/>
      <c r="J26" s="333"/>
      <c r="K26" s="333"/>
      <c r="L26" s="333"/>
      <c r="M26" s="333"/>
      <c r="N26" s="333"/>
      <c r="O26" s="358"/>
      <c r="P26" s="361">
        <f t="shared" si="2"/>
        <v>0</v>
      </c>
    </row>
    <row r="27" spans="2:16" ht="15">
      <c r="B27" s="340" t="s">
        <v>60</v>
      </c>
      <c r="C27" s="345" t="s">
        <v>97</v>
      </c>
      <c r="D27" s="404">
        <f aca="true" t="shared" si="6" ref="D27:O27">+D28+D29+D30+D31+D32</f>
        <v>0</v>
      </c>
      <c r="E27" s="405">
        <f t="shared" si="6"/>
        <v>0</v>
      </c>
      <c r="F27" s="405">
        <f t="shared" si="6"/>
        <v>0</v>
      </c>
      <c r="G27" s="406">
        <f t="shared" si="6"/>
        <v>0</v>
      </c>
      <c r="H27" s="406">
        <f t="shared" si="6"/>
        <v>0</v>
      </c>
      <c r="I27" s="406">
        <f t="shared" si="6"/>
        <v>0</v>
      </c>
      <c r="J27" s="405">
        <f t="shared" si="6"/>
        <v>0</v>
      </c>
      <c r="K27" s="406">
        <f t="shared" si="6"/>
        <v>0</v>
      </c>
      <c r="L27" s="406">
        <f t="shared" si="6"/>
        <v>0</v>
      </c>
      <c r="M27" s="406">
        <f t="shared" si="6"/>
        <v>0</v>
      </c>
      <c r="N27" s="406">
        <f t="shared" si="6"/>
        <v>0</v>
      </c>
      <c r="O27" s="407">
        <f t="shared" si="6"/>
        <v>0</v>
      </c>
      <c r="P27" s="408">
        <f t="shared" si="2"/>
        <v>0</v>
      </c>
    </row>
    <row r="28" spans="1:16" ht="15">
      <c r="A28" s="133"/>
      <c r="B28" s="328" t="s">
        <v>200</v>
      </c>
      <c r="C28" s="300" t="s">
        <v>108</v>
      </c>
      <c r="D28" s="409"/>
      <c r="E28" s="410"/>
      <c r="F28" s="409"/>
      <c r="G28" s="409"/>
      <c r="H28" s="409"/>
      <c r="I28" s="410"/>
      <c r="J28" s="363"/>
      <c r="K28" s="409"/>
      <c r="L28" s="409"/>
      <c r="M28" s="409"/>
      <c r="N28" s="409"/>
      <c r="O28" s="411"/>
      <c r="P28" s="391">
        <f t="shared" si="2"/>
        <v>0</v>
      </c>
    </row>
    <row r="29" spans="1:16" ht="15">
      <c r="A29" s="133"/>
      <c r="B29" s="328" t="s">
        <v>201</v>
      </c>
      <c r="C29" s="300" t="s">
        <v>108</v>
      </c>
      <c r="D29" s="412"/>
      <c r="E29" s="413"/>
      <c r="F29" s="412"/>
      <c r="G29" s="412"/>
      <c r="H29" s="412"/>
      <c r="I29" s="413"/>
      <c r="J29" s="412"/>
      <c r="K29" s="412"/>
      <c r="L29" s="412"/>
      <c r="M29" s="412"/>
      <c r="N29" s="412"/>
      <c r="O29" s="414"/>
      <c r="P29" s="391">
        <f t="shared" si="2"/>
        <v>0</v>
      </c>
    </row>
    <row r="30" spans="1:16" ht="15">
      <c r="A30" s="133"/>
      <c r="B30" s="328" t="s">
        <v>202</v>
      </c>
      <c r="C30" s="300" t="s">
        <v>108</v>
      </c>
      <c r="D30" s="415"/>
      <c r="E30" s="413"/>
      <c r="F30" s="412"/>
      <c r="G30" s="412"/>
      <c r="H30" s="412"/>
      <c r="I30" s="413"/>
      <c r="J30" s="412"/>
      <c r="K30" s="412"/>
      <c r="L30" s="412"/>
      <c r="M30" s="412"/>
      <c r="N30" s="412"/>
      <c r="O30" s="414"/>
      <c r="P30" s="391">
        <f t="shared" si="2"/>
        <v>0</v>
      </c>
    </row>
    <row r="31" spans="1:16" ht="15">
      <c r="A31" s="133"/>
      <c r="B31" s="328" t="s">
        <v>190</v>
      </c>
      <c r="C31" s="300" t="s">
        <v>108</v>
      </c>
      <c r="D31" s="415"/>
      <c r="E31" s="413"/>
      <c r="F31" s="412"/>
      <c r="G31" s="412"/>
      <c r="H31" s="412"/>
      <c r="I31" s="413"/>
      <c r="J31" s="412"/>
      <c r="K31" s="412"/>
      <c r="L31" s="412"/>
      <c r="M31" s="412"/>
      <c r="N31" s="412"/>
      <c r="O31" s="414"/>
      <c r="P31" s="391">
        <f t="shared" si="2"/>
        <v>0</v>
      </c>
    </row>
    <row r="32" spans="1:16" ht="15">
      <c r="A32" s="133"/>
      <c r="B32" s="352" t="s">
        <v>203</v>
      </c>
      <c r="C32" s="300" t="s">
        <v>108</v>
      </c>
      <c r="D32" s="366"/>
      <c r="E32" s="367"/>
      <c r="F32" s="368"/>
      <c r="G32" s="368"/>
      <c r="H32" s="368"/>
      <c r="I32" s="367"/>
      <c r="J32" s="368"/>
      <c r="K32" s="368"/>
      <c r="L32" s="368"/>
      <c r="M32" s="368"/>
      <c r="N32" s="368"/>
      <c r="O32" s="392"/>
      <c r="P32" s="393">
        <f t="shared" si="2"/>
        <v>0</v>
      </c>
    </row>
    <row r="33" spans="2:16" ht="25.5">
      <c r="B33" s="356" t="s">
        <v>164</v>
      </c>
      <c r="C33" s="360" t="s">
        <v>155</v>
      </c>
      <c r="D33" s="333"/>
      <c r="E33" s="265"/>
      <c r="F33" s="333"/>
      <c r="G33" s="333"/>
      <c r="H33" s="333"/>
      <c r="I33" s="265"/>
      <c r="J33" s="333"/>
      <c r="K33" s="333"/>
      <c r="L33" s="333"/>
      <c r="M33" s="333"/>
      <c r="N33" s="333"/>
      <c r="O33" s="335"/>
      <c r="P33" s="296">
        <f t="shared" si="2"/>
        <v>0</v>
      </c>
    </row>
  </sheetData>
  <sheetProtection/>
  <printOptions/>
  <pageMargins left="0.2" right="0.2" top="0.25" bottom="0.25" header="0.3" footer="0.3"/>
  <pageSetup horizontalDpi="600" verticalDpi="600" orientation="landscape" paperSize="9" r:id="rId1"/>
  <ignoredErrors>
    <ignoredError sqref="B8:B19" numberStoredAsText="1"/>
    <ignoredError sqref="D9:O9 D16:O16 D20:O20 D27:O27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SheetLayoutView="75" zoomScalePageLayoutView="0" workbookViewId="0" topLeftCell="A7">
      <selection activeCell="C18" sqref="C18"/>
    </sheetView>
  </sheetViews>
  <sheetFormatPr defaultColWidth="9.140625" defaultRowHeight="15"/>
  <cols>
    <col min="1" max="1" width="3.7109375" style="53" customWidth="1"/>
    <col min="2" max="2" width="6.7109375" style="53" customWidth="1"/>
    <col min="3" max="3" width="10.28125" style="53" customWidth="1"/>
    <col min="4" max="4" width="12.28125" style="53" customWidth="1"/>
    <col min="5" max="5" width="9.7109375" style="53" customWidth="1"/>
    <col min="6" max="6" width="10.8515625" style="81" customWidth="1"/>
    <col min="7" max="7" width="9.57421875" style="53" customWidth="1"/>
    <col min="8" max="8" width="11.7109375" style="53" customWidth="1"/>
    <col min="9" max="9" width="9.7109375" style="53" customWidth="1"/>
    <col min="10" max="10" width="12.57421875" style="53" customWidth="1"/>
    <col min="11" max="11" width="8.8515625" style="53" customWidth="1"/>
    <col min="12" max="12" width="12.57421875" style="53" customWidth="1"/>
    <col min="13" max="13" width="9.140625" style="53" customWidth="1"/>
    <col min="14" max="14" width="11.28125" style="53" customWidth="1"/>
    <col min="15" max="15" width="11.57421875" style="53" customWidth="1"/>
    <col min="16" max="16" width="10.7109375" style="53" customWidth="1"/>
    <col min="17" max="17" width="2.7109375" style="53" customWidth="1"/>
    <col min="18" max="16384" width="9.140625" style="53" customWidth="1"/>
  </cols>
  <sheetData>
    <row r="1" spans="1:16" s="5" customFormat="1" ht="15" customHeight="1">
      <c r="A1" s="141" t="s">
        <v>22</v>
      </c>
      <c r="B1" s="6"/>
      <c r="C1" s="6"/>
      <c r="D1" s="3"/>
      <c r="E1" s="3"/>
      <c r="F1" s="56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s="5" customFormat="1" ht="15" customHeight="1">
      <c r="B2" s="6"/>
      <c r="C2" s="6"/>
      <c r="D2" s="3"/>
      <c r="E2" s="3"/>
      <c r="F2" s="56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s="5" customFormat="1" ht="15" customHeight="1">
      <c r="B3" s="110" t="str">
        <f>+CONCATENATE('Naslovna strana'!B11," ",'Naslovna strana'!E11)</f>
        <v>Назив енергетског субјекта: </v>
      </c>
      <c r="C3" s="1"/>
      <c r="D3" s="3"/>
      <c r="E3" s="3"/>
      <c r="F3" s="56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s="5" customFormat="1" ht="15" customHeight="1">
      <c r="B4" s="110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57"/>
      <c r="D4" s="3"/>
      <c r="E4" s="3"/>
      <c r="F4" s="56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s="8" customFormat="1" ht="15" customHeight="1">
      <c r="B5" s="110" t="str">
        <f>+CONCATENATE('Naslovna strana'!B25," ",'Naslovna strana'!E25)</f>
        <v>Датум обраде: </v>
      </c>
      <c r="C5" s="63"/>
      <c r="D5" s="140"/>
      <c r="E5" s="140"/>
      <c r="F5" s="140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8" customFormat="1" ht="15" customHeight="1">
      <c r="A6" s="4"/>
      <c r="B6" s="4"/>
      <c r="C6" s="63"/>
      <c r="D6" s="59"/>
      <c r="E6" s="59"/>
      <c r="F6" s="59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8" customFormat="1" ht="15" customHeight="1">
      <c r="A7" s="4"/>
      <c r="B7" s="58"/>
      <c r="C7" s="63"/>
      <c r="D7" s="59"/>
      <c r="E7" s="59"/>
      <c r="F7" s="59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8" customFormat="1" ht="15" customHeight="1">
      <c r="A8" s="4"/>
      <c r="B8" s="62"/>
      <c r="C8" s="60"/>
      <c r="D8" s="61"/>
      <c r="E8" s="64"/>
      <c r="F8" s="64"/>
      <c r="G8" s="64"/>
      <c r="H8" s="109" t="str">
        <f>+CONCATENATE("Табела ГТ-16-5.1. Дужина транспортних гасовода за "," ",'Naslovna strana'!E15,". годину")</f>
        <v>Табела ГТ-16-5.1. Дужина транспортних гасовода за  2023. годину</v>
      </c>
      <c r="I8" s="65"/>
      <c r="J8" s="65"/>
      <c r="K8" s="65"/>
      <c r="L8" s="65"/>
      <c r="M8" s="65"/>
      <c r="N8" s="65"/>
      <c r="O8" s="65"/>
      <c r="P8" s="65"/>
    </row>
    <row r="9" spans="1:16" s="8" customFormat="1" ht="24.75" customHeight="1">
      <c r="A9" s="4"/>
      <c r="B9" s="488"/>
      <c r="C9" s="489"/>
      <c r="D9" s="494" t="s">
        <v>101</v>
      </c>
      <c r="E9" s="496" t="str">
        <f>+CONCATENATE("План за "," ",'Naslovna strana'!E15,".годину")</f>
        <v>План за  2023.годину</v>
      </c>
      <c r="F9" s="497"/>
      <c r="G9" s="497"/>
      <c r="H9" s="497"/>
      <c r="I9" s="497"/>
      <c r="J9" s="498"/>
      <c r="K9" s="499" t="str">
        <f>+CONCATENATE("Остварено у "," ",'Naslovna strana'!E15,".години до")</f>
        <v>Остварено у  2023.години до</v>
      </c>
      <c r="L9" s="500"/>
      <c r="M9" s="500"/>
      <c r="N9" s="500"/>
      <c r="O9" s="260" t="s">
        <v>105</v>
      </c>
      <c r="P9" s="66"/>
    </row>
    <row r="10" spans="1:16" s="8" customFormat="1" ht="24.75" customHeight="1">
      <c r="A10" s="4"/>
      <c r="B10" s="490"/>
      <c r="C10" s="491"/>
      <c r="D10" s="495"/>
      <c r="E10" s="467" t="s">
        <v>43</v>
      </c>
      <c r="F10" s="469" t="s">
        <v>44</v>
      </c>
      <c r="G10" s="469" t="s">
        <v>45</v>
      </c>
      <c r="H10" s="471"/>
      <c r="I10" s="465" t="s">
        <v>46</v>
      </c>
      <c r="J10" s="67" t="str">
        <f>+O9</f>
        <v>31.12.</v>
      </c>
      <c r="K10" s="467" t="s">
        <v>47</v>
      </c>
      <c r="L10" s="469" t="s">
        <v>44</v>
      </c>
      <c r="M10" s="469" t="s">
        <v>45</v>
      </c>
      <c r="N10" s="471"/>
      <c r="O10" s="472" t="s">
        <v>48</v>
      </c>
      <c r="P10" s="68" t="str">
        <f>+O9</f>
        <v>31.12.</v>
      </c>
    </row>
    <row r="11" spans="1:16" s="8" customFormat="1" ht="24.75" customHeight="1">
      <c r="A11" s="4"/>
      <c r="B11" s="492"/>
      <c r="C11" s="493"/>
      <c r="D11" s="69">
        <f>'Naslovna strana'!E15</f>
        <v>2023</v>
      </c>
      <c r="E11" s="468"/>
      <c r="F11" s="470"/>
      <c r="G11" s="70" t="s">
        <v>49</v>
      </c>
      <c r="H11" s="71" t="s">
        <v>50</v>
      </c>
      <c r="I11" s="466"/>
      <c r="J11" s="69">
        <f>+'Naslovna strana'!E15</f>
        <v>2023</v>
      </c>
      <c r="K11" s="468"/>
      <c r="L11" s="470"/>
      <c r="M11" s="70" t="s">
        <v>49</v>
      </c>
      <c r="N11" s="71" t="s">
        <v>50</v>
      </c>
      <c r="O11" s="473"/>
      <c r="P11" s="124">
        <f>'Naslovna strana'!E15</f>
        <v>2023</v>
      </c>
    </row>
    <row r="12" spans="1:16" s="8" customFormat="1" ht="24.75" customHeight="1">
      <c r="A12" s="4"/>
      <c r="B12" s="461" t="s">
        <v>87</v>
      </c>
      <c r="C12" s="462"/>
      <c r="D12" s="290"/>
      <c r="E12" s="291"/>
      <c r="F12" s="271"/>
      <c r="G12" s="271"/>
      <c r="H12" s="272"/>
      <c r="I12" s="72">
        <f>+E12-F12-G12+H12</f>
        <v>0</v>
      </c>
      <c r="J12" s="72">
        <f>I12+D12</f>
        <v>0</v>
      </c>
      <c r="K12" s="270"/>
      <c r="L12" s="271"/>
      <c r="M12" s="271"/>
      <c r="N12" s="272"/>
      <c r="O12" s="73">
        <f>+K12-L12-M12+N12</f>
        <v>0</v>
      </c>
      <c r="P12" s="72">
        <f>O12+D12</f>
        <v>0</v>
      </c>
    </row>
    <row r="13" spans="2:7" s="8" customFormat="1" ht="15" customHeight="1">
      <c r="B13" s="74"/>
      <c r="C13" s="75"/>
      <c r="D13" s="76"/>
      <c r="E13" s="76"/>
      <c r="F13" s="171"/>
      <c r="G13" s="172"/>
    </row>
    <row r="14" spans="2:6" s="8" customFormat="1" ht="15" customHeight="1">
      <c r="B14" s="74"/>
      <c r="C14" s="75"/>
      <c r="D14" s="76"/>
      <c r="E14" s="76"/>
      <c r="F14" s="76"/>
    </row>
    <row r="15" spans="2:8" s="8" customFormat="1" ht="15" customHeight="1">
      <c r="B15" s="74"/>
      <c r="C15" s="75"/>
      <c r="D15" s="76"/>
      <c r="E15" s="76"/>
      <c r="F15" s="76"/>
      <c r="H15" s="109" t="str">
        <f>+CONCATENATE("Табела ГТ-16-5.2. Изграђени транспортни гасоводи за "," ",'Naslovna strana'!E15,". годину")</f>
        <v>Табела ГТ-16-5.2. Изграђени транспортни гасоводи за  2023. годину</v>
      </c>
    </row>
    <row r="16" spans="1:13" ht="24.75" customHeight="1">
      <c r="A16" s="77"/>
      <c r="G16" s="463" t="s">
        <v>61</v>
      </c>
      <c r="H16" s="480" t="s">
        <v>86</v>
      </c>
      <c r="I16" s="481"/>
      <c r="J16" s="482"/>
      <c r="K16" s="483"/>
      <c r="L16" s="504" t="s">
        <v>87</v>
      </c>
      <c r="M16" s="504" t="s">
        <v>94</v>
      </c>
    </row>
    <row r="17" spans="1:13" ht="24.75" customHeight="1">
      <c r="A17" s="77"/>
      <c r="G17" s="464"/>
      <c r="H17" s="484"/>
      <c r="I17" s="485"/>
      <c r="J17" s="486"/>
      <c r="K17" s="487"/>
      <c r="L17" s="505"/>
      <c r="M17" s="505"/>
    </row>
    <row r="18" spans="1:13" ht="21.75" customHeight="1">
      <c r="A18" s="77"/>
      <c r="B18" s="80"/>
      <c r="F18" s="170"/>
      <c r="G18" s="165" t="s">
        <v>62</v>
      </c>
      <c r="H18" s="506"/>
      <c r="I18" s="507"/>
      <c r="J18" s="508"/>
      <c r="K18" s="509"/>
      <c r="L18" s="273" t="str">
        <f>IF((K20-K21)&gt;0,100*K18/(K20-K21)," ")</f>
        <v> </v>
      </c>
      <c r="M18" s="274"/>
    </row>
    <row r="19" spans="6:13" s="78" customFormat="1" ht="21.75" customHeight="1">
      <c r="F19" s="168"/>
      <c r="G19" s="134" t="s">
        <v>63</v>
      </c>
      <c r="H19" s="510"/>
      <c r="I19" s="511"/>
      <c r="J19" s="475"/>
      <c r="K19" s="476"/>
      <c r="L19" s="275"/>
      <c r="M19" s="276"/>
    </row>
    <row r="20" spans="1:13" s="78" customFormat="1" ht="21.75" customHeight="1">
      <c r="A20" s="79"/>
      <c r="F20" s="168"/>
      <c r="G20" s="135" t="s">
        <v>64</v>
      </c>
      <c r="H20" s="512"/>
      <c r="I20" s="513"/>
      <c r="J20" s="514"/>
      <c r="K20" s="515"/>
      <c r="L20" s="277"/>
      <c r="M20" s="278"/>
    </row>
    <row r="21" spans="1:13" ht="21.75" customHeight="1">
      <c r="A21" s="80"/>
      <c r="B21" s="80"/>
      <c r="E21" s="80"/>
      <c r="F21" s="170"/>
      <c r="G21" s="169" t="s">
        <v>77</v>
      </c>
      <c r="H21" s="512"/>
      <c r="I21" s="513"/>
      <c r="J21" s="514"/>
      <c r="K21" s="515"/>
      <c r="L21" s="273"/>
      <c r="M21" s="279"/>
    </row>
    <row r="22" spans="1:13" ht="21.75" customHeight="1">
      <c r="A22" s="80"/>
      <c r="B22" s="80"/>
      <c r="F22" s="170"/>
      <c r="G22" s="164" t="s">
        <v>88</v>
      </c>
      <c r="H22" s="474"/>
      <c r="I22" s="475"/>
      <c r="J22" s="475"/>
      <c r="K22" s="476"/>
      <c r="L22" s="280"/>
      <c r="M22" s="280"/>
    </row>
    <row r="23" spans="1:13" ht="21.75" customHeight="1">
      <c r="A23" s="80"/>
      <c r="B23" s="80"/>
      <c r="F23" s="170"/>
      <c r="G23" s="134" t="s">
        <v>89</v>
      </c>
      <c r="H23" s="477"/>
      <c r="I23" s="478"/>
      <c r="J23" s="478"/>
      <c r="K23" s="479"/>
      <c r="L23" s="281"/>
      <c r="M23" s="282"/>
    </row>
    <row r="24" spans="1:13" ht="21.75" customHeight="1">
      <c r="A24" s="80"/>
      <c r="B24" s="80"/>
      <c r="F24" s="170"/>
      <c r="G24" s="166" t="s">
        <v>90</v>
      </c>
      <c r="H24" s="477"/>
      <c r="I24" s="478"/>
      <c r="J24" s="478"/>
      <c r="K24" s="479"/>
      <c r="L24" s="281"/>
      <c r="M24" s="282"/>
    </row>
    <row r="25" spans="1:13" ht="21.75" customHeight="1">
      <c r="A25" s="80"/>
      <c r="B25" s="80"/>
      <c r="F25" s="170"/>
      <c r="G25" s="134" t="s">
        <v>91</v>
      </c>
      <c r="H25" s="477"/>
      <c r="I25" s="478"/>
      <c r="J25" s="478"/>
      <c r="K25" s="479"/>
      <c r="L25" s="281"/>
      <c r="M25" s="282"/>
    </row>
    <row r="26" spans="1:13" ht="21.75" customHeight="1">
      <c r="A26" s="80"/>
      <c r="B26" s="80"/>
      <c r="F26" s="170"/>
      <c r="G26" s="164" t="s">
        <v>92</v>
      </c>
      <c r="H26" s="477"/>
      <c r="I26" s="478"/>
      <c r="J26" s="478"/>
      <c r="K26" s="479"/>
      <c r="L26" s="281"/>
      <c r="M26" s="282"/>
    </row>
    <row r="27" spans="1:13" ht="21.75" customHeight="1">
      <c r="A27" s="80"/>
      <c r="B27" s="80"/>
      <c r="F27" s="170"/>
      <c r="G27" s="167" t="s">
        <v>93</v>
      </c>
      <c r="H27" s="501"/>
      <c r="I27" s="502"/>
      <c r="J27" s="502"/>
      <c r="K27" s="503"/>
      <c r="L27" s="283"/>
      <c r="M27" s="284"/>
    </row>
    <row r="28" ht="12.75">
      <c r="B28" s="80"/>
    </row>
    <row r="29" ht="12.75">
      <c r="B29" s="80"/>
    </row>
    <row r="30" ht="12.75">
      <c r="B30" s="80"/>
    </row>
    <row r="31" ht="12.75">
      <c r="B31" s="80"/>
    </row>
    <row r="32" ht="12.75">
      <c r="B32" s="80"/>
    </row>
    <row r="33" ht="12.75">
      <c r="B33" s="80"/>
    </row>
    <row r="34" ht="12.75">
      <c r="B34" s="80"/>
    </row>
    <row r="35" ht="12.75">
      <c r="B35" s="80"/>
    </row>
    <row r="36" ht="12.75">
      <c r="B36" s="80"/>
    </row>
  </sheetData>
  <sheetProtection/>
  <mergeCells count="27">
    <mergeCell ref="H24:K24"/>
    <mergeCell ref="H25:K25"/>
    <mergeCell ref="H26:K26"/>
    <mergeCell ref="H27:K27"/>
    <mergeCell ref="L16:L17"/>
    <mergeCell ref="M16:M17"/>
    <mergeCell ref="H18:K18"/>
    <mergeCell ref="H19:K19"/>
    <mergeCell ref="H20:K20"/>
    <mergeCell ref="H21:K21"/>
    <mergeCell ref="O10:O11"/>
    <mergeCell ref="H22:K22"/>
    <mergeCell ref="H23:K23"/>
    <mergeCell ref="H16:K17"/>
    <mergeCell ref="B9:C11"/>
    <mergeCell ref="D9:D10"/>
    <mergeCell ref="E9:J9"/>
    <mergeCell ref="K9:N9"/>
    <mergeCell ref="E10:E11"/>
    <mergeCell ref="F10:F11"/>
    <mergeCell ref="B12:C12"/>
    <mergeCell ref="G16:G17"/>
    <mergeCell ref="I10:I11"/>
    <mergeCell ref="K10:K11"/>
    <mergeCell ref="L10:L11"/>
    <mergeCell ref="M10:N10"/>
    <mergeCell ref="G10:H10"/>
  </mergeCells>
  <printOptions/>
  <pageMargins left="1" right="0.21" top="0.67" bottom="0.68" header="0.28" footer="0.19"/>
  <pageSetup horizontalDpi="600" verticalDpi="600" orientation="landscape" paperSize="9" scale="75" r:id="rId3"/>
  <headerFooter alignWithMargins="0">
    <oddFooter>&amp;C&amp;"Arial Narrow,Regular"&amp;10Стр. &amp;P/&amp;N</oddFooter>
  </headerFooter>
  <ignoredErrors>
    <ignoredError sqref="G18:G27" numberStoredAsText="1"/>
  </ignoredError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SheetLayoutView="75" zoomScalePageLayoutView="0" workbookViewId="0" topLeftCell="A1">
      <selection activeCell="C35" sqref="C35"/>
    </sheetView>
  </sheetViews>
  <sheetFormatPr defaultColWidth="9.140625" defaultRowHeight="15"/>
  <cols>
    <col min="1" max="1" width="3.7109375" style="7" customWidth="1"/>
    <col min="2" max="2" width="6.8515625" style="54" customWidth="1"/>
    <col min="3" max="3" width="28.00390625" style="7" customWidth="1"/>
    <col min="4" max="4" width="13.28125" style="7" customWidth="1"/>
    <col min="5" max="6" width="10.7109375" style="96" customWidth="1"/>
    <col min="7" max="8" width="10.7109375" style="7" customWidth="1"/>
    <col min="9" max="9" width="14.28125" style="7" customWidth="1"/>
    <col min="10" max="16384" width="9.140625" style="7" customWidth="1"/>
  </cols>
  <sheetData>
    <row r="1" spans="1:6" s="3" customFormat="1" ht="15" customHeight="1">
      <c r="A1" s="9" t="s">
        <v>22</v>
      </c>
      <c r="E1" s="56"/>
      <c r="F1" s="56"/>
    </row>
    <row r="2" spans="2:6" s="3" customFormat="1" ht="15" customHeight="1">
      <c r="B2" s="9"/>
      <c r="E2" s="56"/>
      <c r="F2" s="56"/>
    </row>
    <row r="3" spans="2:6" s="3" customFormat="1" ht="15" customHeight="1">
      <c r="B3" s="110" t="str">
        <f>+CONCATENATE('Naslovna strana'!B11," ",'Naslovna strana'!E11)</f>
        <v>Назив енергетског субјекта: </v>
      </c>
      <c r="E3" s="56"/>
      <c r="F3" s="56"/>
    </row>
    <row r="4" spans="2:6" s="3" customFormat="1" ht="15" customHeight="1">
      <c r="B4" s="110" t="str">
        <f>+CONCATENATE('Naslovna strana'!B8," ",'Naslovna strana'!E8)</f>
        <v>Енергетска делатност: Транспорт природног гаса и управљање транспортним системом</v>
      </c>
      <c r="E4" s="56"/>
      <c r="F4" s="56"/>
    </row>
    <row r="5" spans="2:6" s="4" customFormat="1" ht="15" customHeight="1">
      <c r="B5" s="110" t="str">
        <f>+CONCATENATE('Naslovna strana'!B25," ",'Naslovna strana'!E25)</f>
        <v>Датум обраде: </v>
      </c>
      <c r="D5" s="516"/>
      <c r="E5" s="516"/>
      <c r="F5" s="59"/>
    </row>
    <row r="6" spans="2:6" s="4" customFormat="1" ht="15" customHeight="1">
      <c r="B6" s="82"/>
      <c r="C6" s="74"/>
      <c r="D6" s="59"/>
      <c r="E6" s="59"/>
      <c r="F6" s="59"/>
    </row>
    <row r="7" spans="2:9" s="4" customFormat="1" ht="15" customHeight="1">
      <c r="B7" s="82"/>
      <c r="C7" s="109" t="str">
        <f>+CONCATENATE("Табела ГТ-16-6. Преглед броја  улаза/излаза и мерних уређаја за "," ",'Naslovna strana'!E15,". годину")</f>
        <v>Табела ГТ-16-6. Преглед броја  улаза/излаза и мерних уређаја за  2023. годину</v>
      </c>
      <c r="G7" s="83"/>
      <c r="H7" s="83"/>
      <c r="I7" s="83"/>
    </row>
    <row r="8" spans="2:8" s="4" customFormat="1" ht="15" customHeight="1">
      <c r="B8" s="82"/>
      <c r="C8" s="74"/>
      <c r="D8" s="59"/>
      <c r="E8" s="59"/>
      <c r="F8" s="59"/>
      <c r="H8" s="84"/>
    </row>
    <row r="9" spans="1:9" s="4" customFormat="1" ht="27" customHeight="1">
      <c r="A9" s="85"/>
      <c r="B9" s="519" t="s">
        <v>23</v>
      </c>
      <c r="C9" s="522" t="s">
        <v>58</v>
      </c>
      <c r="D9" s="102" t="s">
        <v>102</v>
      </c>
      <c r="E9" s="517" t="s">
        <v>57</v>
      </c>
      <c r="F9" s="518"/>
      <c r="G9" s="111">
        <f>+H10</f>
        <v>2023</v>
      </c>
      <c r="H9" s="102" t="str">
        <f>+G10</f>
        <v>31.12.</v>
      </c>
      <c r="I9" s="62"/>
    </row>
    <row r="10" spans="1:9" ht="24.75" customHeight="1">
      <c r="A10" s="86"/>
      <c r="B10" s="520"/>
      <c r="C10" s="523"/>
      <c r="D10" s="103">
        <f>'Naslovna strana'!E15</f>
        <v>2023</v>
      </c>
      <c r="E10" s="87"/>
      <c r="F10" s="114"/>
      <c r="G10" s="260" t="s">
        <v>105</v>
      </c>
      <c r="H10" s="117">
        <f>'Naslovna strana'!E15</f>
        <v>2023</v>
      </c>
      <c r="I10" s="62"/>
    </row>
    <row r="11" spans="1:9" ht="24.75" customHeight="1">
      <c r="A11" s="86"/>
      <c r="B11" s="521"/>
      <c r="C11" s="524"/>
      <c r="D11" s="88" t="s">
        <v>51</v>
      </c>
      <c r="E11" s="112" t="s">
        <v>54</v>
      </c>
      <c r="F11" s="113" t="s">
        <v>55</v>
      </c>
      <c r="G11" s="89" t="s">
        <v>56</v>
      </c>
      <c r="H11" s="118" t="s">
        <v>51</v>
      </c>
      <c r="I11" s="62"/>
    </row>
    <row r="12" spans="1:9" ht="24.75" customHeight="1">
      <c r="A12" s="86"/>
      <c r="B12" s="90" t="s">
        <v>26</v>
      </c>
      <c r="C12" s="107" t="s">
        <v>109</v>
      </c>
      <c r="D12" s="115">
        <f>+D13+D14+D15+D16</f>
        <v>0</v>
      </c>
      <c r="E12" s="115">
        <f>+E13+E14+E15+E16</f>
        <v>0</v>
      </c>
      <c r="F12" s="531">
        <f>+F13+F14+F15+F16</f>
        <v>0</v>
      </c>
      <c r="G12" s="530">
        <f>+G13+G14+G15+G16</f>
        <v>0</v>
      </c>
      <c r="H12" s="116">
        <f aca="true" t="shared" si="0" ref="H12:H33">+D12+E12-F12+G12</f>
        <v>0</v>
      </c>
      <c r="I12" s="62"/>
    </row>
    <row r="13" spans="1:9" ht="19.5" customHeight="1">
      <c r="A13" s="86"/>
      <c r="B13" s="90" t="s">
        <v>52</v>
      </c>
      <c r="C13" s="307" t="s">
        <v>97</v>
      </c>
      <c r="D13" s="261"/>
      <c r="E13" s="261"/>
      <c r="F13" s="262"/>
      <c r="G13" s="263"/>
      <c r="H13" s="119">
        <f t="shared" si="0"/>
        <v>0</v>
      </c>
      <c r="I13" s="62"/>
    </row>
    <row r="14" spans="1:9" ht="19.5" customHeight="1">
      <c r="A14" s="86"/>
      <c r="B14" s="123" t="s">
        <v>27</v>
      </c>
      <c r="C14" s="105" t="s">
        <v>115</v>
      </c>
      <c r="D14" s="186"/>
      <c r="E14" s="186"/>
      <c r="F14" s="187"/>
      <c r="G14" s="306"/>
      <c r="H14" s="223">
        <f t="shared" si="0"/>
        <v>0</v>
      </c>
      <c r="I14" s="62"/>
    </row>
    <row r="15" spans="1:9" ht="19.5" customHeight="1">
      <c r="A15" s="86"/>
      <c r="B15" s="28" t="s">
        <v>28</v>
      </c>
      <c r="C15" s="122" t="s">
        <v>132</v>
      </c>
      <c r="D15" s="191"/>
      <c r="E15" s="191"/>
      <c r="F15" s="192"/>
      <c r="G15" s="193"/>
      <c r="H15" s="223">
        <f t="shared" si="0"/>
        <v>0</v>
      </c>
      <c r="I15" s="62"/>
    </row>
    <row r="16" spans="1:9" ht="19.5" customHeight="1">
      <c r="A16" s="86"/>
      <c r="B16" s="222" t="s">
        <v>29</v>
      </c>
      <c r="C16" s="104" t="s">
        <v>125</v>
      </c>
      <c r="D16" s="264"/>
      <c r="E16" s="264"/>
      <c r="F16" s="265"/>
      <c r="G16" s="266"/>
      <c r="H16" s="120">
        <f t="shared" si="0"/>
        <v>0</v>
      </c>
      <c r="I16" s="62"/>
    </row>
    <row r="17" spans="1:9" ht="24.75" customHeight="1">
      <c r="A17" s="86"/>
      <c r="B17" s="139" t="s">
        <v>42</v>
      </c>
      <c r="C17" s="107" t="s">
        <v>110</v>
      </c>
      <c r="D17" s="115">
        <f>+D18+D19+D20+D21</f>
        <v>0</v>
      </c>
      <c r="E17" s="115">
        <f>+E18+E19+E20+E21</f>
        <v>0</v>
      </c>
      <c r="F17" s="531">
        <f>+F18+F19+F20+F21</f>
        <v>0</v>
      </c>
      <c r="G17" s="530">
        <f>+G18+G19+G20+G21</f>
        <v>0</v>
      </c>
      <c r="H17" s="116">
        <f t="shared" si="0"/>
        <v>0</v>
      </c>
      <c r="I17" s="62"/>
    </row>
    <row r="18" spans="1:9" ht="24.75" customHeight="1">
      <c r="A18" s="86"/>
      <c r="B18" s="90" t="s">
        <v>81</v>
      </c>
      <c r="C18" s="307" t="s">
        <v>97</v>
      </c>
      <c r="D18" s="261"/>
      <c r="E18" s="261"/>
      <c r="F18" s="262"/>
      <c r="G18" s="302"/>
      <c r="H18" s="119">
        <f t="shared" si="0"/>
        <v>0</v>
      </c>
      <c r="I18" s="62"/>
    </row>
    <row r="19" spans="1:9" ht="24.75" customHeight="1">
      <c r="A19" s="86"/>
      <c r="B19" s="123" t="s">
        <v>82</v>
      </c>
      <c r="C19" s="105" t="s">
        <v>116</v>
      </c>
      <c r="D19" s="186"/>
      <c r="E19" s="186"/>
      <c r="F19" s="187"/>
      <c r="G19" s="306"/>
      <c r="H19" s="223">
        <f t="shared" si="0"/>
        <v>0</v>
      </c>
      <c r="I19" s="62"/>
    </row>
    <row r="20" spans="1:9" ht="24.75" customHeight="1">
      <c r="A20" s="86"/>
      <c r="B20" s="28" t="s">
        <v>107</v>
      </c>
      <c r="C20" s="122" t="s">
        <v>132</v>
      </c>
      <c r="D20" s="191"/>
      <c r="E20" s="191"/>
      <c r="F20" s="192"/>
      <c r="G20" s="303"/>
      <c r="H20" s="223">
        <f t="shared" si="0"/>
        <v>0</v>
      </c>
      <c r="I20" s="62"/>
    </row>
    <row r="21" spans="1:9" ht="24.75" customHeight="1">
      <c r="A21" s="86"/>
      <c r="B21" s="295" t="s">
        <v>123</v>
      </c>
      <c r="C21" s="104" t="s">
        <v>125</v>
      </c>
      <c r="D21" s="264"/>
      <c r="E21" s="264"/>
      <c r="F21" s="265"/>
      <c r="G21" s="266"/>
      <c r="H21" s="120">
        <f t="shared" si="0"/>
        <v>0</v>
      </c>
      <c r="I21" s="62"/>
    </row>
    <row r="22" spans="1:9" ht="24.75" customHeight="1">
      <c r="A22" s="86"/>
      <c r="B22" s="123" t="s">
        <v>30</v>
      </c>
      <c r="C22" s="104" t="s">
        <v>135</v>
      </c>
      <c r="D22" s="304">
        <f>+D23+D24+D25+D26+D27</f>
        <v>0</v>
      </c>
      <c r="E22" s="529">
        <f>+E23+E24+E25+E26+E27</f>
        <v>0</v>
      </c>
      <c r="F22" s="532">
        <f>+F23+F24+F25+F26+F27</f>
        <v>0</v>
      </c>
      <c r="G22" s="528">
        <f>+G23+G24+G25+G26+G27</f>
        <v>0</v>
      </c>
      <c r="H22" s="120">
        <f t="shared" si="0"/>
        <v>0</v>
      </c>
      <c r="I22" s="62"/>
    </row>
    <row r="23" spans="1:9" ht="19.5" customHeight="1">
      <c r="A23" s="86"/>
      <c r="B23" s="90" t="s">
        <v>31</v>
      </c>
      <c r="C23" s="106" t="s">
        <v>117</v>
      </c>
      <c r="D23" s="182"/>
      <c r="E23" s="182"/>
      <c r="F23" s="183"/>
      <c r="G23" s="267"/>
      <c r="H23" s="91">
        <f t="shared" si="0"/>
        <v>0</v>
      </c>
      <c r="I23" s="62"/>
    </row>
    <row r="24" spans="1:9" ht="19.5" customHeight="1">
      <c r="A24" s="86"/>
      <c r="B24" s="28" t="s">
        <v>32</v>
      </c>
      <c r="C24" s="122" t="s">
        <v>118</v>
      </c>
      <c r="D24" s="191"/>
      <c r="E24" s="191"/>
      <c r="F24" s="192"/>
      <c r="G24" s="268"/>
      <c r="H24" s="91">
        <f t="shared" si="0"/>
        <v>0</v>
      </c>
      <c r="I24" s="62"/>
    </row>
    <row r="25" spans="1:9" ht="19.5" customHeight="1">
      <c r="A25" s="86"/>
      <c r="B25" s="28" t="s">
        <v>33</v>
      </c>
      <c r="C25" s="104" t="s">
        <v>126</v>
      </c>
      <c r="D25" s="186"/>
      <c r="E25" s="186"/>
      <c r="F25" s="187"/>
      <c r="G25" s="190"/>
      <c r="H25" s="119">
        <f t="shared" si="0"/>
        <v>0</v>
      </c>
      <c r="I25" s="62"/>
    </row>
    <row r="26" spans="1:9" ht="19.5" customHeight="1">
      <c r="A26" s="86"/>
      <c r="B26" s="28" t="s">
        <v>34</v>
      </c>
      <c r="C26" s="105" t="s">
        <v>120</v>
      </c>
      <c r="D26" s="186"/>
      <c r="E26" s="186"/>
      <c r="F26" s="187"/>
      <c r="G26" s="190"/>
      <c r="H26" s="119">
        <f t="shared" si="0"/>
        <v>0</v>
      </c>
      <c r="I26" s="62"/>
    </row>
    <row r="27" spans="1:9" ht="19.5" customHeight="1">
      <c r="A27" s="86"/>
      <c r="B27" s="295" t="s">
        <v>35</v>
      </c>
      <c r="C27" s="305" t="s">
        <v>97</v>
      </c>
      <c r="D27" s="269"/>
      <c r="E27" s="269"/>
      <c r="F27" s="200"/>
      <c r="G27" s="198"/>
      <c r="H27" s="138">
        <f t="shared" si="0"/>
        <v>0</v>
      </c>
      <c r="I27" s="62"/>
    </row>
    <row r="28" spans="1:9" ht="24.75" customHeight="1">
      <c r="A28" s="86"/>
      <c r="B28" s="222" t="s">
        <v>36</v>
      </c>
      <c r="C28" s="104" t="s">
        <v>119</v>
      </c>
      <c r="D28" s="304">
        <f>+D29+D30+D31+D32+D33</f>
        <v>0</v>
      </c>
      <c r="E28" s="529">
        <f>+E29+E30+E31+E32+E33</f>
        <v>0</v>
      </c>
      <c r="F28" s="533">
        <f>+F29+F30+F31+F32+F33</f>
        <v>0</v>
      </c>
      <c r="G28" s="528">
        <f>+G29+G30+G31+G32+G33</f>
        <v>0</v>
      </c>
      <c r="H28" s="120">
        <f t="shared" si="0"/>
        <v>0</v>
      </c>
      <c r="I28" s="62"/>
    </row>
    <row r="29" spans="1:9" ht="24.75" customHeight="1">
      <c r="A29" s="86"/>
      <c r="B29" s="90" t="s">
        <v>59</v>
      </c>
      <c r="C29" s="106" t="s">
        <v>117</v>
      </c>
      <c r="D29" s="261"/>
      <c r="E29" s="261"/>
      <c r="F29" s="262"/>
      <c r="G29" s="263"/>
      <c r="H29" s="121">
        <f t="shared" si="0"/>
        <v>0</v>
      </c>
      <c r="I29" s="62"/>
    </row>
    <row r="30" spans="1:9" s="94" customFormat="1" ht="19.5" customHeight="1">
      <c r="A30" s="93"/>
      <c r="B30" s="28" t="s">
        <v>80</v>
      </c>
      <c r="C30" s="122" t="s">
        <v>118</v>
      </c>
      <c r="D30" s="186"/>
      <c r="E30" s="186"/>
      <c r="F30" s="187"/>
      <c r="G30" s="190"/>
      <c r="H30" s="119">
        <f t="shared" si="0"/>
        <v>0</v>
      </c>
      <c r="I30" s="92"/>
    </row>
    <row r="31" spans="1:9" s="94" customFormat="1" ht="19.5" customHeight="1">
      <c r="A31" s="93"/>
      <c r="B31" s="28" t="s">
        <v>106</v>
      </c>
      <c r="C31" s="104" t="s">
        <v>126</v>
      </c>
      <c r="D31" s="186"/>
      <c r="E31" s="186"/>
      <c r="F31" s="187"/>
      <c r="G31" s="188"/>
      <c r="H31" s="119">
        <f t="shared" si="0"/>
        <v>0</v>
      </c>
      <c r="I31" s="92"/>
    </row>
    <row r="32" spans="1:9" s="94" customFormat="1" ht="19.5" customHeight="1">
      <c r="A32" s="93"/>
      <c r="B32" s="28" t="s">
        <v>121</v>
      </c>
      <c r="C32" s="105" t="s">
        <v>120</v>
      </c>
      <c r="D32" s="186"/>
      <c r="E32" s="186"/>
      <c r="F32" s="187"/>
      <c r="G32" s="190"/>
      <c r="H32" s="119">
        <f t="shared" si="0"/>
        <v>0</v>
      </c>
      <c r="I32" s="92"/>
    </row>
    <row r="33" spans="1:9" s="94" customFormat="1" ht="19.5" customHeight="1">
      <c r="A33" s="93"/>
      <c r="B33" s="295" t="s">
        <v>122</v>
      </c>
      <c r="C33" s="305" t="s">
        <v>97</v>
      </c>
      <c r="D33" s="186"/>
      <c r="E33" s="186"/>
      <c r="F33" s="187"/>
      <c r="G33" s="190"/>
      <c r="H33" s="119">
        <f t="shared" si="0"/>
        <v>0</v>
      </c>
      <c r="I33" s="92"/>
    </row>
    <row r="34" spans="2:9" s="94" customFormat="1" ht="24.75" customHeight="1">
      <c r="B34" s="231"/>
      <c r="C34" s="230"/>
      <c r="D34" s="229"/>
      <c r="E34" s="229"/>
      <c r="F34" s="229"/>
      <c r="G34" s="229"/>
      <c r="H34" s="229"/>
      <c r="I34" s="92"/>
    </row>
    <row r="35" spans="5:6" ht="12.75">
      <c r="E35" s="95"/>
      <c r="F35" s="95"/>
    </row>
  </sheetData>
  <sheetProtection/>
  <mergeCells count="4">
    <mergeCell ref="D5:E5"/>
    <mergeCell ref="E9:F9"/>
    <mergeCell ref="B9:B11"/>
    <mergeCell ref="C9:C11"/>
  </mergeCells>
  <printOptions/>
  <pageMargins left="0.93" right="0.21" top="0.42" bottom="0.18" header="0.28" footer="0.19"/>
  <pageSetup horizontalDpi="600" verticalDpi="600" orientation="portrait" paperSize="9" scale="90" r:id="rId3"/>
  <headerFooter alignWithMargins="0">
    <oddFooter>&amp;C&amp;"Arial Narrow,Regular"&amp;10Стр. &amp;P/&amp;N</oddFooter>
  </headerFooter>
  <ignoredErrors>
    <ignoredError sqref="B12:B28" numberStoredAsText="1"/>
    <ignoredError sqref="D22:G22 D28:G28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="75" zoomScaleNormal="75" zoomScaleSheetLayoutView="85" workbookViewId="0" topLeftCell="A1">
      <selection activeCell="F9" sqref="F9"/>
    </sheetView>
  </sheetViews>
  <sheetFormatPr defaultColWidth="9.140625" defaultRowHeight="15"/>
  <cols>
    <col min="1" max="1" width="3.7109375" style="7" customWidth="1"/>
    <col min="2" max="2" width="7.00390625" style="54" customWidth="1"/>
    <col min="3" max="3" width="38.28125" style="7" customWidth="1"/>
    <col min="4" max="4" width="11.421875" style="7" customWidth="1"/>
    <col min="5" max="13" width="10.28125" style="7" customWidth="1"/>
    <col min="14" max="15" width="10.28125" style="55" customWidth="1"/>
    <col min="16" max="16" width="14.28125" style="55" customWidth="1"/>
    <col min="17" max="17" width="1.7109375" style="7" customWidth="1"/>
    <col min="18" max="18" width="15.8515625" style="7" customWidth="1"/>
    <col min="19" max="16384" width="9.140625" style="7" customWidth="1"/>
  </cols>
  <sheetData>
    <row r="1" spans="1:16" s="3" customFormat="1" ht="14.25" customHeight="1">
      <c r="A1" s="9" t="s">
        <v>22</v>
      </c>
      <c r="C1" s="10"/>
      <c r="D1" s="11"/>
      <c r="E1" s="11"/>
      <c r="F1" s="11"/>
      <c r="G1" s="11"/>
      <c r="H1" s="11"/>
      <c r="I1" s="1"/>
      <c r="J1" s="2"/>
      <c r="M1" s="12"/>
      <c r="N1" s="12"/>
      <c r="O1" s="12"/>
      <c r="P1" s="12"/>
    </row>
    <row r="2" spans="1:16" s="3" customFormat="1" ht="14.25" customHeight="1">
      <c r="A2" s="9"/>
      <c r="C2" s="10"/>
      <c r="D2" s="11"/>
      <c r="E2" s="11"/>
      <c r="F2" s="11"/>
      <c r="G2" s="11"/>
      <c r="H2" s="11"/>
      <c r="I2" s="1"/>
      <c r="J2" s="2"/>
      <c r="M2" s="12"/>
      <c r="N2" s="12"/>
      <c r="O2" s="12"/>
      <c r="P2" s="12"/>
    </row>
    <row r="3" spans="2:16" s="3" customFormat="1" ht="14.25" customHeight="1">
      <c r="B3" s="110" t="str">
        <f>+CONCATENATE('Naslovna strana'!B11," ",'Naslovna strana'!E11)</f>
        <v>Назив енергетског субјекта: </v>
      </c>
      <c r="C3" s="10"/>
      <c r="H3" s="4"/>
      <c r="I3" s="13"/>
      <c r="J3" s="4"/>
      <c r="K3" s="4"/>
      <c r="L3" s="4"/>
      <c r="N3" s="12"/>
      <c r="O3" s="12"/>
      <c r="P3" s="12"/>
    </row>
    <row r="4" spans="2:16" s="3" customFormat="1" ht="14.25" customHeight="1">
      <c r="B4" s="110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0"/>
      <c r="H4" s="4"/>
      <c r="I4" s="13"/>
      <c r="J4" s="4"/>
      <c r="K4" s="4"/>
      <c r="L4" s="4"/>
      <c r="N4" s="12"/>
      <c r="O4" s="14"/>
      <c r="P4" s="12"/>
    </row>
    <row r="5" spans="2:16" s="4" customFormat="1" ht="14.25" customHeight="1">
      <c r="B5" s="110" t="str">
        <f>+CONCATENATE('Naslovna strana'!B25," ",'Naslovna strana'!E25)</f>
        <v>Датум обраде: </v>
      </c>
      <c r="C5" s="15"/>
      <c r="D5" s="16"/>
      <c r="F5" s="17"/>
      <c r="I5" s="13"/>
      <c r="N5" s="18"/>
      <c r="O5" s="18"/>
      <c r="P5" s="18"/>
    </row>
    <row r="6" spans="2:16" s="4" customFormat="1" ht="14.25" customHeight="1">
      <c r="B6" s="110"/>
      <c r="C6" s="15"/>
      <c r="D6" s="16"/>
      <c r="F6" s="17"/>
      <c r="I6" s="13"/>
      <c r="N6" s="18"/>
      <c r="O6" s="18"/>
      <c r="P6" s="18"/>
    </row>
    <row r="7" s="51" customFormat="1" ht="11.25" customHeight="1">
      <c r="B7" s="52"/>
    </row>
    <row r="8" spans="2:18" ht="16.5">
      <c r="B8" s="433"/>
      <c r="C8" s="434"/>
      <c r="D8" s="435"/>
      <c r="E8" s="436"/>
      <c r="F8" s="437" t="str">
        <f>+CONCATENATE("Табела ГТ-16-1.  Реализација количина енергије ПГ за "," ",'Naslovna strana'!E15,". годину")</f>
        <v>Табела ГТ-16-1.  Реализација количина енергије ПГ за  2023. годину</v>
      </c>
      <c r="G8" s="436"/>
      <c r="H8" s="436"/>
      <c r="I8" s="436"/>
      <c r="J8" s="436"/>
      <c r="K8" s="436"/>
      <c r="L8" s="436"/>
      <c r="M8" s="436"/>
      <c r="N8" s="436"/>
      <c r="O8" s="436"/>
      <c r="P8" s="438" t="s">
        <v>129</v>
      </c>
      <c r="R8" s="448"/>
    </row>
    <row r="9" spans="2:16" ht="25.5">
      <c r="B9" s="19" t="s">
        <v>23</v>
      </c>
      <c r="C9" s="20" t="s">
        <v>24</v>
      </c>
      <c r="D9" s="21" t="s">
        <v>65</v>
      </c>
      <c r="E9" s="22" t="s">
        <v>66</v>
      </c>
      <c r="F9" s="22" t="s">
        <v>67</v>
      </c>
      <c r="G9" s="22" t="s">
        <v>68</v>
      </c>
      <c r="H9" s="22" t="s">
        <v>69</v>
      </c>
      <c r="I9" s="99" t="s">
        <v>70</v>
      </c>
      <c r="J9" s="21" t="s">
        <v>71</v>
      </c>
      <c r="K9" s="22" t="s">
        <v>72</v>
      </c>
      <c r="L9" s="22" t="s">
        <v>73</v>
      </c>
      <c r="M9" s="22" t="s">
        <v>74</v>
      </c>
      <c r="N9" s="23" t="s">
        <v>75</v>
      </c>
      <c r="O9" s="420" t="s">
        <v>76</v>
      </c>
      <c r="P9" s="24" t="s">
        <v>25</v>
      </c>
    </row>
    <row r="10" spans="1:16" ht="16.5">
      <c r="A10" s="234"/>
      <c r="B10" s="26" t="s">
        <v>62</v>
      </c>
      <c r="C10" s="27" t="s">
        <v>139</v>
      </c>
      <c r="D10" s="418">
        <f>D12+D13+D14</f>
        <v>0</v>
      </c>
      <c r="E10" s="419">
        <f aca="true" t="shared" si="0" ref="E10:O10">E12+E13+E14</f>
        <v>0</v>
      </c>
      <c r="F10" s="419">
        <f t="shared" si="0"/>
        <v>0</v>
      </c>
      <c r="G10" s="419">
        <f t="shared" si="0"/>
        <v>0</v>
      </c>
      <c r="H10" s="419">
        <f t="shared" si="0"/>
        <v>0</v>
      </c>
      <c r="I10" s="417">
        <f t="shared" si="0"/>
        <v>0</v>
      </c>
      <c r="J10" s="418">
        <f t="shared" si="0"/>
        <v>0</v>
      </c>
      <c r="K10" s="419">
        <f t="shared" si="0"/>
        <v>0</v>
      </c>
      <c r="L10" s="419">
        <f t="shared" si="0"/>
        <v>0</v>
      </c>
      <c r="M10" s="419">
        <f t="shared" si="0"/>
        <v>0</v>
      </c>
      <c r="N10" s="419">
        <f t="shared" si="0"/>
        <v>0</v>
      </c>
      <c r="O10" s="137">
        <f t="shared" si="0"/>
        <v>0</v>
      </c>
      <c r="P10" s="100">
        <f aca="true" t="shared" si="1" ref="P10:P15">SUM(D10:O10)</f>
        <v>0</v>
      </c>
    </row>
    <row r="11" spans="1:16" ht="15" customHeight="1">
      <c r="A11" s="234"/>
      <c r="B11" s="26" t="s">
        <v>98</v>
      </c>
      <c r="C11" s="29" t="s">
        <v>111</v>
      </c>
      <c r="D11" s="97">
        <f>+D12+D13</f>
        <v>0</v>
      </c>
      <c r="E11" s="98">
        <f aca="true" t="shared" si="2" ref="E11:O11">+E12+E13</f>
        <v>0</v>
      </c>
      <c r="F11" s="98">
        <f t="shared" si="2"/>
        <v>0</v>
      </c>
      <c r="G11" s="98">
        <f t="shared" si="2"/>
        <v>0</v>
      </c>
      <c r="H11" s="98">
        <f t="shared" si="2"/>
        <v>0</v>
      </c>
      <c r="I11" s="137">
        <f t="shared" si="2"/>
        <v>0</v>
      </c>
      <c r="J11" s="136">
        <f t="shared" si="2"/>
        <v>0</v>
      </c>
      <c r="K11" s="98">
        <f t="shared" si="2"/>
        <v>0</v>
      </c>
      <c r="L11" s="98">
        <f t="shared" si="2"/>
        <v>0</v>
      </c>
      <c r="M11" s="98">
        <f t="shared" si="2"/>
        <v>0</v>
      </c>
      <c r="N11" s="98">
        <f t="shared" si="2"/>
        <v>0</v>
      </c>
      <c r="O11" s="137">
        <f t="shared" si="2"/>
        <v>0</v>
      </c>
      <c r="P11" s="38">
        <f t="shared" si="1"/>
        <v>0</v>
      </c>
    </row>
    <row r="12" spans="1:16" ht="15" customHeight="1">
      <c r="A12" s="234"/>
      <c r="B12" s="28" t="s">
        <v>127</v>
      </c>
      <c r="C12" s="29" t="s">
        <v>112</v>
      </c>
      <c r="D12" s="241"/>
      <c r="E12" s="242"/>
      <c r="F12" s="242"/>
      <c r="G12" s="242"/>
      <c r="H12" s="242"/>
      <c r="I12" s="243"/>
      <c r="J12" s="244"/>
      <c r="K12" s="242"/>
      <c r="L12" s="242"/>
      <c r="M12" s="242"/>
      <c r="N12" s="242"/>
      <c r="O12" s="243"/>
      <c r="P12" s="38">
        <f t="shared" si="1"/>
        <v>0</v>
      </c>
    </row>
    <row r="13" spans="1:16" ht="15" customHeight="1">
      <c r="A13" s="234"/>
      <c r="B13" s="28" t="s">
        <v>165</v>
      </c>
      <c r="C13" s="33" t="s">
        <v>113</v>
      </c>
      <c r="D13" s="241"/>
      <c r="E13" s="242"/>
      <c r="F13" s="242"/>
      <c r="G13" s="242"/>
      <c r="H13" s="242"/>
      <c r="I13" s="245"/>
      <c r="J13" s="246"/>
      <c r="K13" s="242"/>
      <c r="L13" s="242"/>
      <c r="M13" s="242"/>
      <c r="N13" s="242"/>
      <c r="O13" s="247"/>
      <c r="P13" s="36">
        <f t="shared" si="1"/>
        <v>0</v>
      </c>
    </row>
    <row r="14" spans="1:16" ht="15" customHeight="1">
      <c r="A14" s="234"/>
      <c r="B14" s="28" t="s">
        <v>166</v>
      </c>
      <c r="C14" s="30" t="s">
        <v>114</v>
      </c>
      <c r="D14" s="241"/>
      <c r="E14" s="242"/>
      <c r="F14" s="236"/>
      <c r="G14" s="244"/>
      <c r="H14" s="242"/>
      <c r="I14" s="245"/>
      <c r="J14" s="246"/>
      <c r="K14" s="527"/>
      <c r="L14" s="527"/>
      <c r="M14" s="242"/>
      <c r="N14" s="242"/>
      <c r="O14" s="247"/>
      <c r="P14" s="36">
        <f t="shared" si="1"/>
        <v>0</v>
      </c>
    </row>
    <row r="15" spans="1:16" ht="16.5">
      <c r="A15" s="234"/>
      <c r="B15" s="139" t="s">
        <v>63</v>
      </c>
      <c r="C15" s="297" t="s">
        <v>124</v>
      </c>
      <c r="D15" s="232">
        <f>+D16+D20+D21+D22+D23+D24+D25</f>
        <v>0</v>
      </c>
      <c r="E15" s="233">
        <f aca="true" t="shared" si="3" ref="E15:O15">+E16+E20+E21+E22+E23+E24+E25</f>
        <v>0</v>
      </c>
      <c r="F15" s="233">
        <f t="shared" si="3"/>
        <v>0</v>
      </c>
      <c r="G15" s="233">
        <f t="shared" si="3"/>
        <v>0</v>
      </c>
      <c r="H15" s="233">
        <f t="shared" si="3"/>
        <v>0</v>
      </c>
      <c r="I15" s="298">
        <f t="shared" si="3"/>
        <v>0</v>
      </c>
      <c r="J15" s="232">
        <f t="shared" si="3"/>
        <v>0</v>
      </c>
      <c r="K15" s="525">
        <f t="shared" si="3"/>
        <v>0</v>
      </c>
      <c r="L15" s="526">
        <f t="shared" si="3"/>
        <v>0</v>
      </c>
      <c r="M15" s="233">
        <f t="shared" si="3"/>
        <v>0</v>
      </c>
      <c r="N15" s="298">
        <f t="shared" si="3"/>
        <v>0</v>
      </c>
      <c r="O15" s="440">
        <f t="shared" si="3"/>
        <v>0</v>
      </c>
      <c r="P15" s="308">
        <f t="shared" si="1"/>
        <v>0</v>
      </c>
    </row>
    <row r="16" spans="1:16" ht="15" customHeight="1">
      <c r="A16" s="234"/>
      <c r="B16" s="32" t="s">
        <v>128</v>
      </c>
      <c r="C16" s="37" t="s">
        <v>120</v>
      </c>
      <c r="D16" s="421">
        <f>+D17+D18+D19</f>
        <v>0</v>
      </c>
      <c r="E16" s="423">
        <f aca="true" t="shared" si="4" ref="E16:O16">+E17+E18+E19</f>
        <v>0</v>
      </c>
      <c r="F16" s="423">
        <f t="shared" si="4"/>
        <v>0</v>
      </c>
      <c r="G16" s="423">
        <f t="shared" si="4"/>
        <v>0</v>
      </c>
      <c r="H16" s="423">
        <f t="shared" si="4"/>
        <v>0</v>
      </c>
      <c r="I16" s="422">
        <f t="shared" si="4"/>
        <v>0</v>
      </c>
      <c r="J16" s="421">
        <f t="shared" si="4"/>
        <v>0</v>
      </c>
      <c r="K16" s="423">
        <f t="shared" si="4"/>
        <v>0</v>
      </c>
      <c r="L16" s="421">
        <f t="shared" si="4"/>
        <v>0</v>
      </c>
      <c r="M16" s="423">
        <f t="shared" si="4"/>
        <v>0</v>
      </c>
      <c r="N16" s="422">
        <f t="shared" si="4"/>
        <v>0</v>
      </c>
      <c r="O16" s="441">
        <f t="shared" si="4"/>
        <v>0</v>
      </c>
      <c r="P16" s="299">
        <f>SUM(D16:O16)</f>
        <v>0</v>
      </c>
    </row>
    <row r="17" spans="1:16" ht="15" customHeight="1">
      <c r="A17" s="234"/>
      <c r="B17" s="26" t="s">
        <v>167</v>
      </c>
      <c r="C17" s="35" t="s">
        <v>157</v>
      </c>
      <c r="D17" s="248"/>
      <c r="E17" s="236"/>
      <c r="F17" s="236"/>
      <c r="G17" s="236"/>
      <c r="H17" s="236"/>
      <c r="I17" s="249"/>
      <c r="J17" s="235"/>
      <c r="K17" s="236"/>
      <c r="L17" s="236"/>
      <c r="M17" s="236"/>
      <c r="N17" s="236"/>
      <c r="O17" s="237"/>
      <c r="P17" s="38">
        <f>SUM(D17:O17)</f>
        <v>0</v>
      </c>
    </row>
    <row r="18" spans="1:16" ht="15" customHeight="1">
      <c r="A18" s="234"/>
      <c r="B18" s="26" t="s">
        <v>168</v>
      </c>
      <c r="C18" s="33" t="s">
        <v>158</v>
      </c>
      <c r="D18" s="248"/>
      <c r="E18" s="236"/>
      <c r="F18" s="236"/>
      <c r="G18" s="236"/>
      <c r="H18" s="236"/>
      <c r="I18" s="249"/>
      <c r="J18" s="235"/>
      <c r="K18" s="236"/>
      <c r="L18" s="236"/>
      <c r="M18" s="236"/>
      <c r="N18" s="236"/>
      <c r="O18" s="237"/>
      <c r="P18" s="36">
        <f aca="true" t="shared" si="5" ref="P18:P25">SUM(D18:O18)</f>
        <v>0</v>
      </c>
    </row>
    <row r="19" spans="1:16" ht="15" customHeight="1">
      <c r="A19" s="234"/>
      <c r="B19" s="34" t="s">
        <v>169</v>
      </c>
      <c r="C19" s="37" t="s">
        <v>159</v>
      </c>
      <c r="D19" s="250"/>
      <c r="E19" s="251"/>
      <c r="F19" s="251"/>
      <c r="G19" s="251"/>
      <c r="H19" s="251"/>
      <c r="I19" s="252"/>
      <c r="J19" s="253"/>
      <c r="K19" s="251"/>
      <c r="L19" s="251"/>
      <c r="M19" s="251"/>
      <c r="N19" s="251"/>
      <c r="O19" s="254"/>
      <c r="P19" s="101">
        <f t="shared" si="5"/>
        <v>0</v>
      </c>
    </row>
    <row r="20" spans="1:16" ht="15" customHeight="1">
      <c r="A20" s="234"/>
      <c r="B20" s="26" t="s">
        <v>83</v>
      </c>
      <c r="C20" s="33" t="s">
        <v>97</v>
      </c>
      <c r="D20" s="248"/>
      <c r="E20" s="236"/>
      <c r="F20" s="236"/>
      <c r="G20" s="236"/>
      <c r="H20" s="236"/>
      <c r="I20" s="249"/>
      <c r="J20" s="235"/>
      <c r="K20" s="236"/>
      <c r="L20" s="236"/>
      <c r="M20" s="236"/>
      <c r="N20" s="236"/>
      <c r="O20" s="243"/>
      <c r="P20" s="38">
        <f t="shared" si="5"/>
        <v>0</v>
      </c>
    </row>
    <row r="21" spans="1:16" ht="15" customHeight="1">
      <c r="A21" s="234"/>
      <c r="B21" s="26" t="s">
        <v>60</v>
      </c>
      <c r="C21" s="37" t="s">
        <v>85</v>
      </c>
      <c r="D21" s="250"/>
      <c r="E21" s="251"/>
      <c r="F21" s="251"/>
      <c r="G21" s="251"/>
      <c r="H21" s="251"/>
      <c r="I21" s="252"/>
      <c r="J21" s="253"/>
      <c r="K21" s="251"/>
      <c r="L21" s="251"/>
      <c r="M21" s="251"/>
      <c r="N21" s="251"/>
      <c r="O21" s="254"/>
      <c r="P21" s="38">
        <f t="shared" si="5"/>
        <v>0</v>
      </c>
    </row>
    <row r="22" spans="1:16" ht="15" customHeight="1">
      <c r="A22" s="234"/>
      <c r="B22" s="26" t="s">
        <v>164</v>
      </c>
      <c r="C22" s="37" t="s">
        <v>84</v>
      </c>
      <c r="D22" s="250"/>
      <c r="E22" s="251"/>
      <c r="F22" s="251"/>
      <c r="G22" s="251"/>
      <c r="H22" s="251"/>
      <c r="I22" s="252"/>
      <c r="J22" s="253"/>
      <c r="K22" s="251"/>
      <c r="L22" s="251"/>
      <c r="M22" s="251"/>
      <c r="N22" s="251"/>
      <c r="O22" s="254"/>
      <c r="P22" s="38">
        <f t="shared" si="5"/>
        <v>0</v>
      </c>
    </row>
    <row r="23" spans="1:16" ht="15" customHeight="1">
      <c r="A23" s="234"/>
      <c r="B23" s="26" t="s">
        <v>170</v>
      </c>
      <c r="C23" s="37" t="s">
        <v>53</v>
      </c>
      <c r="D23" s="250"/>
      <c r="E23" s="251"/>
      <c r="F23" s="251"/>
      <c r="G23" s="251"/>
      <c r="H23" s="251"/>
      <c r="I23" s="252"/>
      <c r="J23" s="253"/>
      <c r="K23" s="251"/>
      <c r="L23" s="251"/>
      <c r="M23" s="251"/>
      <c r="N23" s="251"/>
      <c r="O23" s="254"/>
      <c r="P23" s="38">
        <f t="shared" si="5"/>
        <v>0</v>
      </c>
    </row>
    <row r="24" spans="1:16" ht="15" customHeight="1">
      <c r="A24" s="234"/>
      <c r="B24" s="26" t="s">
        <v>171</v>
      </c>
      <c r="C24" s="33" t="s">
        <v>37</v>
      </c>
      <c r="D24" s="248"/>
      <c r="E24" s="236"/>
      <c r="F24" s="236"/>
      <c r="G24" s="236"/>
      <c r="H24" s="236"/>
      <c r="I24" s="249"/>
      <c r="J24" s="235"/>
      <c r="K24" s="236"/>
      <c r="L24" s="236"/>
      <c r="M24" s="236"/>
      <c r="N24" s="236"/>
      <c r="O24" s="237"/>
      <c r="P24" s="38">
        <f t="shared" si="5"/>
        <v>0</v>
      </c>
    </row>
    <row r="25" spans="1:16" ht="15" customHeight="1">
      <c r="A25" s="234"/>
      <c r="B25" s="295" t="s">
        <v>172</v>
      </c>
      <c r="C25" s="310" t="s">
        <v>38</v>
      </c>
      <c r="D25" s="241"/>
      <c r="E25" s="236"/>
      <c r="F25" s="236"/>
      <c r="G25" s="236"/>
      <c r="H25" s="236"/>
      <c r="I25" s="249"/>
      <c r="J25" s="235"/>
      <c r="K25" s="236"/>
      <c r="L25" s="236"/>
      <c r="M25" s="236"/>
      <c r="N25" s="236"/>
      <c r="O25" s="237"/>
      <c r="P25" s="38">
        <f t="shared" si="5"/>
        <v>0</v>
      </c>
    </row>
    <row r="26" spans="1:16" ht="25.5">
      <c r="A26" s="234"/>
      <c r="B26" s="108" t="s">
        <v>64</v>
      </c>
      <c r="C26" s="301" t="s">
        <v>39</v>
      </c>
      <c r="D26" s="255"/>
      <c r="E26" s="256"/>
      <c r="F26" s="256"/>
      <c r="G26" s="256"/>
      <c r="H26" s="256"/>
      <c r="I26" s="257"/>
      <c r="J26" s="258"/>
      <c r="K26" s="256"/>
      <c r="L26" s="256"/>
      <c r="M26" s="256"/>
      <c r="N26" s="256"/>
      <c r="O26" s="259"/>
      <c r="P26" s="40">
        <f>SUM(D26:O26)</f>
        <v>0</v>
      </c>
    </row>
    <row r="27" spans="1:16" ht="16.5">
      <c r="A27" s="234"/>
      <c r="B27" s="31" t="s">
        <v>77</v>
      </c>
      <c r="C27" s="41" t="s">
        <v>40</v>
      </c>
      <c r="D27" s="42">
        <f aca="true" t="shared" si="6" ref="D27:O27">+D10-D15-D26</f>
        <v>0</v>
      </c>
      <c r="E27" s="43">
        <f t="shared" si="6"/>
        <v>0</v>
      </c>
      <c r="F27" s="43">
        <f t="shared" si="6"/>
        <v>0</v>
      </c>
      <c r="G27" s="43">
        <f t="shared" si="6"/>
        <v>0</v>
      </c>
      <c r="H27" s="43">
        <f t="shared" si="6"/>
        <v>0</v>
      </c>
      <c r="I27" s="44">
        <f t="shared" si="6"/>
        <v>0</v>
      </c>
      <c r="J27" s="45">
        <f t="shared" si="6"/>
        <v>0</v>
      </c>
      <c r="K27" s="45">
        <f t="shared" si="6"/>
        <v>0</v>
      </c>
      <c r="L27" s="45">
        <f t="shared" si="6"/>
        <v>0</v>
      </c>
      <c r="M27" s="45">
        <f t="shared" si="6"/>
        <v>0</v>
      </c>
      <c r="N27" s="45">
        <f t="shared" si="6"/>
        <v>0</v>
      </c>
      <c r="O27" s="44">
        <f t="shared" si="6"/>
        <v>0</v>
      </c>
      <c r="P27" s="46">
        <f>SUM(D27:O27)</f>
        <v>0</v>
      </c>
    </row>
    <row r="28" spans="1:17" ht="16.5">
      <c r="A28" s="234"/>
      <c r="B28" s="39" t="s">
        <v>173</v>
      </c>
      <c r="C28" s="47" t="s">
        <v>41</v>
      </c>
      <c r="D28" s="48" t="str">
        <f aca="true" t="shared" si="7" ref="D28:P28">IF(D10=0," ",IF(D10=0,0,100*(D10-D15-D26)/D10))</f>
        <v> </v>
      </c>
      <c r="E28" s="49" t="str">
        <f t="shared" si="7"/>
        <v> </v>
      </c>
      <c r="F28" s="49" t="str">
        <f t="shared" si="7"/>
        <v> </v>
      </c>
      <c r="G28" s="49" t="str">
        <f t="shared" si="7"/>
        <v> </v>
      </c>
      <c r="H28" s="49" t="str">
        <f t="shared" si="7"/>
        <v> </v>
      </c>
      <c r="I28" s="50" t="str">
        <f t="shared" si="7"/>
        <v> </v>
      </c>
      <c r="J28" s="48" t="str">
        <f t="shared" si="7"/>
        <v> </v>
      </c>
      <c r="K28" s="49" t="str">
        <f t="shared" si="7"/>
        <v> </v>
      </c>
      <c r="L28" s="49" t="str">
        <f t="shared" si="7"/>
        <v> </v>
      </c>
      <c r="M28" s="49" t="str">
        <f t="shared" si="7"/>
        <v> </v>
      </c>
      <c r="N28" s="49" t="str">
        <f t="shared" si="7"/>
        <v> </v>
      </c>
      <c r="O28" s="50" t="str">
        <f t="shared" si="7"/>
        <v> </v>
      </c>
      <c r="P28" s="309" t="str">
        <f t="shared" si="7"/>
        <v> </v>
      </c>
      <c r="Q28" s="439"/>
    </row>
  </sheetData>
  <sheetProtection/>
  <printOptions/>
  <pageMargins left="0.27" right="0.35" top="0.16" bottom="0.25" header="0.29" footer="0.17"/>
  <pageSetup horizontalDpi="600" verticalDpi="600" orientation="landscape" paperSize="9" scale="65" r:id="rId1"/>
  <ignoredErrors>
    <ignoredError sqref="D16:O16" unlockedFormula="1"/>
    <ignoredError sqref="B10:B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="85" zoomScaleNormal="85" zoomScalePageLayoutView="0" workbookViewId="0" topLeftCell="A1">
      <selection activeCell="D15" sqref="D15"/>
    </sheetView>
  </sheetViews>
  <sheetFormatPr defaultColWidth="9.140625" defaultRowHeight="15"/>
  <cols>
    <col min="1" max="1" width="0.9921875" style="197" customWidth="1"/>
    <col min="2" max="2" width="5.28125" style="197" customWidth="1"/>
    <col min="3" max="3" width="36.421875" style="197" customWidth="1"/>
    <col min="4" max="15" width="8.421875" style="197" customWidth="1"/>
    <col min="16" max="16" width="14.8515625" style="197" customWidth="1"/>
    <col min="17" max="16384" width="9.140625" style="197" customWidth="1"/>
  </cols>
  <sheetData>
    <row r="1" spans="1:15" ht="15" customHeight="1">
      <c r="A1" s="224" t="s">
        <v>22</v>
      </c>
      <c r="C1" s="129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2:15" ht="15" customHeight="1">
      <c r="B2" s="109" t="str">
        <f>CONCATENATE('Naslovna strana'!B11," ",'Naslovna strana'!E11)</f>
        <v>Назив енергетског субјекта: </v>
      </c>
      <c r="C2" s="129"/>
      <c r="D2" s="128"/>
      <c r="E2" s="128"/>
      <c r="F2" s="128"/>
      <c r="G2" s="128"/>
      <c r="H2" s="128"/>
      <c r="J2" s="128"/>
      <c r="K2" s="128"/>
      <c r="L2" s="128"/>
      <c r="M2" s="128"/>
      <c r="N2" s="128"/>
      <c r="O2" s="128"/>
    </row>
    <row r="3" spans="2:15" ht="15" customHeight="1">
      <c r="B3" s="225" t="str">
        <f>+CONCATENATE('Naslovna strana'!B8," ",'Naslovna strana'!E8)</f>
        <v>Енергетска делатност: Транспорт природног гаса и управљање транспортним системом</v>
      </c>
      <c r="C3" s="129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2:15" ht="15" customHeight="1">
      <c r="B4" s="109" t="str">
        <f>+CONCATENATE('Naslovna strana'!B25," ",'Naslovna strana'!E25)</f>
        <v>Датум обраде: </v>
      </c>
      <c r="C4" s="145"/>
      <c r="D4" s="226"/>
      <c r="E4" s="226"/>
      <c r="F4" s="227"/>
      <c r="G4" s="226"/>
      <c r="H4" s="226"/>
      <c r="I4" s="226"/>
      <c r="J4" s="226"/>
      <c r="K4" s="226"/>
      <c r="L4" s="226"/>
      <c r="M4" s="226"/>
      <c r="N4" s="226"/>
      <c r="O4" s="228"/>
    </row>
    <row r="5" ht="14.25" customHeight="1"/>
    <row r="6" spans="2:16" ht="14.25" customHeight="1">
      <c r="B6" s="177"/>
      <c r="C6" s="178"/>
      <c r="D6" s="129"/>
      <c r="E6" s="129"/>
      <c r="F6" s="109" t="str">
        <f>+CONCATENATE("Табела ГТ-16-2 Реализована максималнa часовнa количинa (МЧК) за "," ",'Naslovna strana'!E15,". годину")</f>
        <v>Табела ГТ-16-2 Реализована максималнa часовнa количинa (МЧК) за  2023. годину</v>
      </c>
      <c r="G6" s="179"/>
      <c r="H6" s="179"/>
      <c r="I6" s="179"/>
      <c r="J6" s="179"/>
      <c r="K6" s="179"/>
      <c r="L6" s="179"/>
      <c r="M6" s="179"/>
      <c r="N6" s="179"/>
      <c r="O6" s="180" t="s">
        <v>133</v>
      </c>
      <c r="P6" s="450"/>
    </row>
    <row r="7" spans="2:15" ht="14.25" customHeight="1">
      <c r="B7" s="201" t="s">
        <v>96</v>
      </c>
      <c r="C7" s="202"/>
      <c r="D7" s="203" t="s">
        <v>65</v>
      </c>
      <c r="E7" s="204" t="s">
        <v>66</v>
      </c>
      <c r="F7" s="205" t="s">
        <v>67</v>
      </c>
      <c r="G7" s="205" t="s">
        <v>68</v>
      </c>
      <c r="H7" s="204" t="s">
        <v>69</v>
      </c>
      <c r="I7" s="204" t="s">
        <v>70</v>
      </c>
      <c r="J7" s="206" t="s">
        <v>71</v>
      </c>
      <c r="K7" s="204" t="s">
        <v>72</v>
      </c>
      <c r="L7" s="207" t="s">
        <v>73</v>
      </c>
      <c r="M7" s="205" t="s">
        <v>74</v>
      </c>
      <c r="N7" s="208" t="s">
        <v>75</v>
      </c>
      <c r="O7" s="209" t="s">
        <v>76</v>
      </c>
    </row>
    <row r="8" spans="2:15" ht="14.25" customHeight="1">
      <c r="B8" s="340" t="s">
        <v>62</v>
      </c>
      <c r="C8" s="320" t="s">
        <v>206</v>
      </c>
      <c r="D8" s="217">
        <f>+D9+D12</f>
        <v>0</v>
      </c>
      <c r="E8" s="218">
        <f aca="true" t="shared" si="0" ref="E8:O8">+E9+E12</f>
        <v>0</v>
      </c>
      <c r="F8" s="426">
        <f t="shared" si="0"/>
        <v>0</v>
      </c>
      <c r="G8" s="218">
        <f t="shared" si="0"/>
        <v>0</v>
      </c>
      <c r="H8" s="218">
        <f t="shared" si="0"/>
        <v>0</v>
      </c>
      <c r="I8" s="218">
        <f t="shared" si="0"/>
        <v>0</v>
      </c>
      <c r="J8" s="217">
        <f t="shared" si="0"/>
        <v>0</v>
      </c>
      <c r="K8" s="218">
        <f t="shared" si="0"/>
        <v>0</v>
      </c>
      <c r="L8" s="218">
        <f t="shared" si="0"/>
        <v>0</v>
      </c>
      <c r="M8" s="218">
        <f t="shared" si="0"/>
        <v>0</v>
      </c>
      <c r="N8" s="218">
        <f t="shared" si="0"/>
        <v>0</v>
      </c>
      <c r="O8" s="321">
        <f t="shared" si="0"/>
        <v>0</v>
      </c>
    </row>
    <row r="9" spans="2:15" ht="14.25" customHeight="1">
      <c r="B9" s="429" t="s">
        <v>98</v>
      </c>
      <c r="C9" s="181" t="s">
        <v>104</v>
      </c>
      <c r="D9" s="312">
        <f>+D10+D11</f>
        <v>0</v>
      </c>
      <c r="E9" s="313">
        <f>+E10+E11</f>
        <v>0</v>
      </c>
      <c r="F9" s="313">
        <f aca="true" t="shared" si="1" ref="F9:O9">+F10+F11</f>
        <v>0</v>
      </c>
      <c r="G9" s="313">
        <f t="shared" si="1"/>
        <v>0</v>
      </c>
      <c r="H9" s="313">
        <f t="shared" si="1"/>
        <v>0</v>
      </c>
      <c r="I9" s="313">
        <f t="shared" si="1"/>
        <v>0</v>
      </c>
      <c r="J9" s="313">
        <f t="shared" si="1"/>
        <v>0</v>
      </c>
      <c r="K9" s="313">
        <f t="shared" si="1"/>
        <v>0</v>
      </c>
      <c r="L9" s="313">
        <f t="shared" si="1"/>
        <v>0</v>
      </c>
      <c r="M9" s="313">
        <f t="shared" si="1"/>
        <v>0</v>
      </c>
      <c r="N9" s="313">
        <f t="shared" si="1"/>
        <v>0</v>
      </c>
      <c r="O9" s="314">
        <f t="shared" si="1"/>
        <v>0</v>
      </c>
    </row>
    <row r="10" spans="2:15" ht="14.25" customHeight="1">
      <c r="B10" s="430" t="s">
        <v>127</v>
      </c>
      <c r="C10" s="29" t="s">
        <v>112</v>
      </c>
      <c r="D10" s="186"/>
      <c r="E10" s="187"/>
      <c r="F10" s="188"/>
      <c r="G10" s="188"/>
      <c r="H10" s="188"/>
      <c r="I10" s="187"/>
      <c r="J10" s="188"/>
      <c r="K10" s="188"/>
      <c r="L10" s="188"/>
      <c r="M10" s="188"/>
      <c r="N10" s="188"/>
      <c r="O10" s="190"/>
    </row>
    <row r="11" spans="2:15" ht="14.25" customHeight="1">
      <c r="B11" s="431" t="s">
        <v>27</v>
      </c>
      <c r="C11" s="33" t="s">
        <v>113</v>
      </c>
      <c r="D11" s="186"/>
      <c r="E11" s="187"/>
      <c r="F11" s="188"/>
      <c r="G11" s="188"/>
      <c r="H11" s="188"/>
      <c r="I11" s="187"/>
      <c r="J11" s="188"/>
      <c r="K11" s="188"/>
      <c r="L11" s="188"/>
      <c r="M11" s="188"/>
      <c r="N11" s="188"/>
      <c r="O11" s="190"/>
    </row>
    <row r="12" spans="2:15" ht="14.25" customHeight="1">
      <c r="B12" s="432" t="s">
        <v>166</v>
      </c>
      <c r="C12" s="310" t="s">
        <v>114</v>
      </c>
      <c r="D12" s="269"/>
      <c r="E12" s="200"/>
      <c r="F12" s="199"/>
      <c r="G12" s="199"/>
      <c r="H12" s="200"/>
      <c r="I12" s="200"/>
      <c r="J12" s="199"/>
      <c r="K12" s="199"/>
      <c r="L12" s="199"/>
      <c r="M12" s="199"/>
      <c r="N12" s="199"/>
      <c r="O12" s="198"/>
    </row>
    <row r="13" spans="2:15" ht="14.25" customHeight="1">
      <c r="B13" s="238" t="s">
        <v>63</v>
      </c>
      <c r="C13" s="315" t="s">
        <v>134</v>
      </c>
      <c r="D13" s="316">
        <f>+D14+D20+D21+D22</f>
        <v>0</v>
      </c>
      <c r="E13" s="317">
        <f aca="true" t="shared" si="2" ref="E13:O13">+E14+E20+E21+E22</f>
        <v>0</v>
      </c>
      <c r="F13" s="318">
        <f t="shared" si="2"/>
        <v>0</v>
      </c>
      <c r="G13" s="318">
        <f t="shared" si="2"/>
        <v>0</v>
      </c>
      <c r="H13" s="318">
        <f t="shared" si="2"/>
        <v>0</v>
      </c>
      <c r="I13" s="317">
        <f t="shared" si="2"/>
        <v>0</v>
      </c>
      <c r="J13" s="318">
        <f t="shared" si="2"/>
        <v>0</v>
      </c>
      <c r="K13" s="318">
        <f t="shared" si="2"/>
        <v>0</v>
      </c>
      <c r="L13" s="318">
        <f t="shared" si="2"/>
        <v>0</v>
      </c>
      <c r="M13" s="318">
        <f t="shared" si="2"/>
        <v>0</v>
      </c>
      <c r="N13" s="318">
        <f t="shared" si="2"/>
        <v>0</v>
      </c>
      <c r="O13" s="319">
        <f t="shared" si="2"/>
        <v>0</v>
      </c>
    </row>
    <row r="14" spans="2:15" ht="14.25" customHeight="1">
      <c r="B14" s="340" t="s">
        <v>128</v>
      </c>
      <c r="C14" s="320" t="s">
        <v>160</v>
      </c>
      <c r="D14" s="217">
        <f>+D15+D19</f>
        <v>0</v>
      </c>
      <c r="E14" s="217">
        <f aca="true" t="shared" si="3" ref="E14:O14">+E15+E19</f>
        <v>0</v>
      </c>
      <c r="F14" s="217">
        <f t="shared" si="3"/>
        <v>0</v>
      </c>
      <c r="G14" s="217">
        <f t="shared" si="3"/>
        <v>0</v>
      </c>
      <c r="H14" s="217">
        <f t="shared" si="3"/>
        <v>0</v>
      </c>
      <c r="I14" s="217">
        <f t="shared" si="3"/>
        <v>0</v>
      </c>
      <c r="J14" s="217">
        <f t="shared" si="3"/>
        <v>0</v>
      </c>
      <c r="K14" s="217">
        <f t="shared" si="3"/>
        <v>0</v>
      </c>
      <c r="L14" s="217">
        <f t="shared" si="3"/>
        <v>0</v>
      </c>
      <c r="M14" s="217">
        <f t="shared" si="3"/>
        <v>0</v>
      </c>
      <c r="N14" s="217">
        <f t="shared" si="3"/>
        <v>0</v>
      </c>
      <c r="O14" s="321">
        <f t="shared" si="3"/>
        <v>0</v>
      </c>
    </row>
    <row r="15" spans="2:15" ht="14.25" customHeight="1">
      <c r="B15" s="429" t="s">
        <v>167</v>
      </c>
      <c r="C15" s="37" t="s">
        <v>120</v>
      </c>
      <c r="D15" s="424">
        <f aca="true" t="shared" si="4" ref="D15:O15">+D16+D17+D18</f>
        <v>0</v>
      </c>
      <c r="E15" s="425">
        <f t="shared" si="4"/>
        <v>0</v>
      </c>
      <c r="F15" s="427">
        <f t="shared" si="4"/>
        <v>0</v>
      </c>
      <c r="G15" s="427">
        <f t="shared" si="4"/>
        <v>0</v>
      </c>
      <c r="H15" s="427">
        <f t="shared" si="4"/>
        <v>0</v>
      </c>
      <c r="I15" s="427">
        <f t="shared" si="4"/>
        <v>0</v>
      </c>
      <c r="J15" s="427">
        <f t="shared" si="4"/>
        <v>0</v>
      </c>
      <c r="K15" s="427">
        <f t="shared" si="4"/>
        <v>0</v>
      </c>
      <c r="L15" s="427">
        <f t="shared" si="4"/>
        <v>0</v>
      </c>
      <c r="M15" s="427">
        <f t="shared" si="4"/>
        <v>0</v>
      </c>
      <c r="N15" s="427">
        <f t="shared" si="4"/>
        <v>0</v>
      </c>
      <c r="O15" s="428">
        <f t="shared" si="4"/>
        <v>0</v>
      </c>
    </row>
    <row r="16" spans="2:15" ht="14.25" customHeight="1">
      <c r="B16" s="430" t="s">
        <v>168</v>
      </c>
      <c r="C16" s="35" t="s">
        <v>157</v>
      </c>
      <c r="D16" s="186"/>
      <c r="E16" s="187"/>
      <c r="F16" s="188"/>
      <c r="G16" s="188"/>
      <c r="H16" s="188"/>
      <c r="I16" s="187"/>
      <c r="J16" s="188"/>
      <c r="K16" s="188"/>
      <c r="L16" s="188"/>
      <c r="M16" s="188"/>
      <c r="N16" s="188"/>
      <c r="O16" s="268"/>
    </row>
    <row r="17" spans="2:15" ht="14.25" customHeight="1">
      <c r="B17" s="430" t="s">
        <v>169</v>
      </c>
      <c r="C17" s="33" t="s">
        <v>158</v>
      </c>
      <c r="D17" s="186"/>
      <c r="E17" s="187"/>
      <c r="F17" s="188"/>
      <c r="G17" s="188"/>
      <c r="H17" s="188"/>
      <c r="I17" s="187"/>
      <c r="J17" s="188"/>
      <c r="K17" s="188"/>
      <c r="L17" s="188"/>
      <c r="M17" s="188"/>
      <c r="N17" s="188"/>
      <c r="O17" s="189"/>
    </row>
    <row r="18" spans="2:15" ht="14.25" customHeight="1">
      <c r="B18" s="430" t="s">
        <v>186</v>
      </c>
      <c r="C18" s="37" t="s">
        <v>159</v>
      </c>
      <c r="D18" s="186"/>
      <c r="E18" s="187"/>
      <c r="F18" s="188"/>
      <c r="G18" s="188"/>
      <c r="H18" s="188"/>
      <c r="I18" s="187"/>
      <c r="J18" s="188"/>
      <c r="K18" s="188"/>
      <c r="L18" s="188"/>
      <c r="M18" s="188"/>
      <c r="N18" s="188"/>
      <c r="O18" s="189"/>
    </row>
    <row r="19" spans="2:15" ht="14.25" customHeight="1">
      <c r="B19" s="430" t="s">
        <v>193</v>
      </c>
      <c r="C19" s="33" t="s">
        <v>97</v>
      </c>
      <c r="D19" s="191"/>
      <c r="E19" s="192"/>
      <c r="F19" s="193"/>
      <c r="G19" s="193"/>
      <c r="H19" s="193"/>
      <c r="I19" s="192"/>
      <c r="J19" s="193"/>
      <c r="K19" s="193"/>
      <c r="L19" s="193"/>
      <c r="M19" s="193"/>
      <c r="N19" s="193"/>
      <c r="O19" s="194"/>
    </row>
    <row r="20" spans="2:15" ht="14.25" customHeight="1">
      <c r="B20" s="329" t="s">
        <v>83</v>
      </c>
      <c r="C20" s="37" t="s">
        <v>85</v>
      </c>
      <c r="D20" s="220"/>
      <c r="E20" s="219"/>
      <c r="F20" s="219"/>
      <c r="G20" s="219"/>
      <c r="H20" s="219"/>
      <c r="I20" s="219"/>
      <c r="J20" s="220"/>
      <c r="K20" s="219"/>
      <c r="L20" s="219"/>
      <c r="M20" s="219"/>
      <c r="N20" s="219"/>
      <c r="O20" s="221"/>
    </row>
    <row r="21" spans="2:15" ht="14.25" customHeight="1">
      <c r="B21" s="431" t="s">
        <v>60</v>
      </c>
      <c r="C21" s="240" t="s">
        <v>130</v>
      </c>
      <c r="D21" s="184"/>
      <c r="E21" s="187"/>
      <c r="F21" s="187"/>
      <c r="G21" s="187"/>
      <c r="H21" s="187"/>
      <c r="I21" s="187"/>
      <c r="J21" s="188"/>
      <c r="K21" s="187"/>
      <c r="L21" s="187"/>
      <c r="M21" s="187"/>
      <c r="N21" s="187"/>
      <c r="O21" s="190"/>
    </row>
    <row r="22" spans="2:15" ht="14.25" customHeight="1">
      <c r="B22" s="432" t="s">
        <v>164</v>
      </c>
      <c r="C22" s="239" t="s">
        <v>131</v>
      </c>
      <c r="D22" s="199"/>
      <c r="E22" s="200"/>
      <c r="F22" s="200"/>
      <c r="G22" s="200"/>
      <c r="H22" s="200"/>
      <c r="I22" s="200"/>
      <c r="J22" s="199"/>
      <c r="K22" s="200"/>
      <c r="L22" s="200"/>
      <c r="M22" s="200"/>
      <c r="N22" s="200"/>
      <c r="O22" s="198"/>
    </row>
  </sheetData>
  <sheetProtection/>
  <printOptions/>
  <pageMargins left="0.2" right="0.2" top="0.25" bottom="0.25" header="0.3" footer="0.3"/>
  <pageSetup horizontalDpi="600" verticalDpi="600" orientation="landscape" paperSize="9" r:id="rId1"/>
  <ignoredErrors>
    <ignoredError sqref="D9:O12 D15:O15" unlockedFormula="1"/>
    <ignoredError sqref="B8:B1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PageLayoutView="0" workbookViewId="0" topLeftCell="A1">
      <selection activeCell="I13" sqref="I13"/>
    </sheetView>
  </sheetViews>
  <sheetFormatPr defaultColWidth="9.140625" defaultRowHeight="15"/>
  <cols>
    <col min="1" max="1" width="2.28125" style="125" customWidth="1"/>
    <col min="2" max="2" width="6.140625" style="125" customWidth="1"/>
    <col min="3" max="3" width="32.00390625" style="125" customWidth="1"/>
    <col min="4" max="15" width="8.421875" style="125" customWidth="1"/>
    <col min="16" max="16384" width="9.140625" style="125" customWidth="1"/>
  </cols>
  <sheetData>
    <row r="1" spans="1:15" ht="16.5">
      <c r="A1" s="126" t="s">
        <v>22</v>
      </c>
      <c r="C1" s="131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2" customHeight="1">
      <c r="A2" s="126"/>
      <c r="C2" s="131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15" ht="16.5">
      <c r="B3" s="109" t="str">
        <f>CONCATENATE('Naslovna strana'!B11," ",'Naslovna strana'!E11)</f>
        <v>Назив енергетског субјекта: </v>
      </c>
      <c r="C3" s="131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5" ht="16.5">
      <c r="B4" s="110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31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2:15" ht="16.5">
      <c r="B5" s="109" t="str">
        <f>+CONCATENATE('Naslovna strana'!B25," ",'Naslovna strana'!E25)</f>
        <v>Датум обраде: </v>
      </c>
      <c r="C5" s="153"/>
      <c r="D5" s="174"/>
      <c r="E5" s="174"/>
      <c r="F5" s="175"/>
      <c r="G5" s="174"/>
      <c r="H5" s="174"/>
      <c r="I5" s="174"/>
      <c r="J5" s="174"/>
      <c r="K5" s="174"/>
      <c r="L5" s="174"/>
      <c r="M5" s="174"/>
      <c r="N5" s="174"/>
      <c r="O5" s="176"/>
    </row>
    <row r="6" spans="2:15" ht="16.5">
      <c r="B6" s="109"/>
      <c r="C6" s="153"/>
      <c r="D6" s="292"/>
      <c r="E6" s="174"/>
      <c r="F6" s="175"/>
      <c r="G6" s="174"/>
      <c r="H6" s="174"/>
      <c r="I6" s="174"/>
      <c r="J6" s="174"/>
      <c r="K6" s="174"/>
      <c r="L6" s="174"/>
      <c r="M6" s="174"/>
      <c r="N6" s="174"/>
      <c r="O6" s="176"/>
    </row>
    <row r="8" spans="2:15" ht="16.5">
      <c r="B8" s="177"/>
      <c r="C8" s="178"/>
      <c r="D8" s="129"/>
      <c r="E8" s="109" t="str">
        <f>+CONCATENATE("Табела ГТ-16-3.1 Уговорени непрекидни годишњи капацитет * за "," ",'Naslovna strana'!E15,". годину")</f>
        <v>Табела ГТ-16-3.1 Уговорени непрекидни годишњи капацитет * за  2023. годину</v>
      </c>
      <c r="G8" s="179"/>
      <c r="H8" s="179"/>
      <c r="I8" s="179"/>
      <c r="J8" s="179"/>
      <c r="K8" s="179"/>
      <c r="L8" s="179"/>
      <c r="M8" s="179"/>
      <c r="N8" s="179"/>
      <c r="O8" s="180" t="s">
        <v>133</v>
      </c>
    </row>
    <row r="9" spans="1:15" ht="15">
      <c r="A9" s="133"/>
      <c r="B9" s="445" t="s">
        <v>96</v>
      </c>
      <c r="C9" s="323"/>
      <c r="D9" s="203" t="s">
        <v>65</v>
      </c>
      <c r="E9" s="204" t="s">
        <v>66</v>
      </c>
      <c r="F9" s="205" t="s">
        <v>67</v>
      </c>
      <c r="G9" s="205" t="s">
        <v>68</v>
      </c>
      <c r="H9" s="204" t="s">
        <v>69</v>
      </c>
      <c r="I9" s="204" t="s">
        <v>70</v>
      </c>
      <c r="J9" s="206" t="s">
        <v>71</v>
      </c>
      <c r="K9" s="204" t="s">
        <v>72</v>
      </c>
      <c r="L9" s="207" t="s">
        <v>73</v>
      </c>
      <c r="M9" s="205" t="s">
        <v>74</v>
      </c>
      <c r="N9" s="208" t="s">
        <v>75</v>
      </c>
      <c r="O9" s="336" t="s">
        <v>76</v>
      </c>
    </row>
    <row r="10" spans="1:15" ht="15">
      <c r="A10" s="133"/>
      <c r="B10" s="238" t="s">
        <v>62</v>
      </c>
      <c r="C10" s="327" t="s">
        <v>138</v>
      </c>
      <c r="D10" s="211">
        <f aca="true" t="shared" si="0" ref="D10:O10">+D11+D12</f>
        <v>0</v>
      </c>
      <c r="E10" s="212">
        <f t="shared" si="0"/>
        <v>0</v>
      </c>
      <c r="F10" s="212">
        <f t="shared" si="0"/>
        <v>0</v>
      </c>
      <c r="G10" s="212">
        <f t="shared" si="0"/>
        <v>0</v>
      </c>
      <c r="H10" s="212">
        <f t="shared" si="0"/>
        <v>0</v>
      </c>
      <c r="I10" s="212">
        <f t="shared" si="0"/>
        <v>0</v>
      </c>
      <c r="J10" s="212">
        <f t="shared" si="0"/>
        <v>0</v>
      </c>
      <c r="K10" s="212">
        <f t="shared" si="0"/>
        <v>0</v>
      </c>
      <c r="L10" s="212">
        <f t="shared" si="0"/>
        <v>0</v>
      </c>
      <c r="M10" s="211">
        <f t="shared" si="0"/>
        <v>0</v>
      </c>
      <c r="N10" s="212">
        <f t="shared" si="0"/>
        <v>0</v>
      </c>
      <c r="O10" s="214">
        <f t="shared" si="0"/>
        <v>0</v>
      </c>
    </row>
    <row r="11" spans="1:15" ht="15">
      <c r="A11" s="133"/>
      <c r="B11" s="328" t="s">
        <v>98</v>
      </c>
      <c r="C11" s="324" t="s">
        <v>136</v>
      </c>
      <c r="D11" s="186"/>
      <c r="E11" s="187"/>
      <c r="F11" s="188"/>
      <c r="G11" s="188"/>
      <c r="H11" s="188"/>
      <c r="I11" s="187"/>
      <c r="J11" s="188"/>
      <c r="K11" s="334"/>
      <c r="L11" s="188"/>
      <c r="M11" s="188"/>
      <c r="N11" s="188"/>
      <c r="O11" s="442"/>
    </row>
    <row r="12" spans="1:15" ht="15">
      <c r="A12" s="133"/>
      <c r="B12" s="329" t="s">
        <v>166</v>
      </c>
      <c r="C12" s="324" t="s">
        <v>114</v>
      </c>
      <c r="D12" s="191"/>
      <c r="E12" s="193"/>
      <c r="F12" s="193"/>
      <c r="G12" s="193"/>
      <c r="H12" s="193"/>
      <c r="I12" s="188"/>
      <c r="J12" s="188"/>
      <c r="K12" s="188"/>
      <c r="L12" s="188"/>
      <c r="M12" s="188"/>
      <c r="N12" s="188"/>
      <c r="O12" s="442"/>
    </row>
    <row r="13" spans="1:15" ht="15">
      <c r="A13" s="133"/>
      <c r="B13" s="325" t="s">
        <v>63</v>
      </c>
      <c r="C13" s="311" t="s">
        <v>137</v>
      </c>
      <c r="D13" s="215">
        <f aca="true" t="shared" si="1" ref="D13:O13">+D14+D15</f>
        <v>0</v>
      </c>
      <c r="E13" s="216">
        <f t="shared" si="1"/>
        <v>0</v>
      </c>
      <c r="F13" s="216">
        <f t="shared" si="1"/>
        <v>0</v>
      </c>
      <c r="G13" s="216">
        <f t="shared" si="1"/>
        <v>0</v>
      </c>
      <c r="H13" s="216">
        <f t="shared" si="1"/>
        <v>0</v>
      </c>
      <c r="I13" s="216">
        <f t="shared" si="1"/>
        <v>0</v>
      </c>
      <c r="J13" s="216">
        <f t="shared" si="1"/>
        <v>0</v>
      </c>
      <c r="K13" s="216">
        <f t="shared" si="1"/>
        <v>0</v>
      </c>
      <c r="L13" s="216">
        <f t="shared" si="1"/>
        <v>0</v>
      </c>
      <c r="M13" s="216">
        <f t="shared" si="1"/>
        <v>0</v>
      </c>
      <c r="N13" s="216">
        <f t="shared" si="1"/>
        <v>0</v>
      </c>
      <c r="O13" s="443">
        <f t="shared" si="1"/>
        <v>0</v>
      </c>
    </row>
    <row r="14" spans="1:15" ht="15">
      <c r="A14" s="133"/>
      <c r="B14" s="32" t="s">
        <v>128</v>
      </c>
      <c r="C14" s="37" t="s">
        <v>120</v>
      </c>
      <c r="D14" s="186"/>
      <c r="E14" s="187"/>
      <c r="F14" s="188"/>
      <c r="G14" s="188"/>
      <c r="H14" s="188"/>
      <c r="I14" s="187"/>
      <c r="J14" s="188"/>
      <c r="K14" s="188"/>
      <c r="L14" s="188"/>
      <c r="M14" s="188"/>
      <c r="N14" s="188"/>
      <c r="O14" s="444"/>
    </row>
    <row r="15" spans="1:15" ht="15">
      <c r="A15" s="133"/>
      <c r="B15" s="295" t="s">
        <v>83</v>
      </c>
      <c r="C15" s="326" t="s">
        <v>97</v>
      </c>
      <c r="D15" s="269"/>
      <c r="E15" s="200"/>
      <c r="F15" s="199"/>
      <c r="G15" s="199"/>
      <c r="H15" s="199"/>
      <c r="I15" s="200"/>
      <c r="J15" s="199"/>
      <c r="K15" s="199"/>
      <c r="L15" s="199"/>
      <c r="M15" s="199"/>
      <c r="N15" s="199"/>
      <c r="O15" s="322"/>
    </row>
    <row r="18" ht="15">
      <c r="C18" s="447" t="s">
        <v>205</v>
      </c>
    </row>
  </sheetData>
  <sheetProtection/>
  <printOptions/>
  <pageMargins left="0.2" right="0.2" top="0.25" bottom="0.25" header="0.3" footer="0.3"/>
  <pageSetup horizontalDpi="600" verticalDpi="600" orientation="landscape" paperSize="9" r:id="rId1"/>
  <ignoredErrors>
    <ignoredError sqref="B10:B1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showGridLines="0" zoomScalePageLayoutView="0" workbookViewId="0" topLeftCell="A1">
      <selection activeCell="C19" sqref="C19"/>
    </sheetView>
  </sheetViews>
  <sheetFormatPr defaultColWidth="9.140625" defaultRowHeight="15"/>
  <cols>
    <col min="1" max="1" width="2.28125" style="125" customWidth="1"/>
    <col min="2" max="2" width="6.140625" style="125" customWidth="1"/>
    <col min="3" max="3" width="32.00390625" style="125" customWidth="1"/>
    <col min="4" max="15" width="8.421875" style="125" customWidth="1"/>
    <col min="16" max="16" width="36.7109375" style="125" customWidth="1"/>
    <col min="17" max="16384" width="9.140625" style="125" customWidth="1"/>
  </cols>
  <sheetData>
    <row r="1" spans="1:15" ht="16.5">
      <c r="A1" s="126" t="s">
        <v>22</v>
      </c>
      <c r="C1" s="131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2" customHeight="1">
      <c r="A2" s="126"/>
      <c r="C2" s="131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15" ht="16.5">
      <c r="B3" s="109" t="str">
        <f>CONCATENATE('Naslovna strana'!B11," ",'Naslovna strana'!E11)</f>
        <v>Назив енергетског субјекта: </v>
      </c>
      <c r="C3" s="131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5" ht="16.5">
      <c r="B4" s="110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31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2:15" ht="16.5">
      <c r="B5" s="109" t="str">
        <f>+CONCATENATE('Naslovna strana'!B25," ",'Naslovna strana'!E25)</f>
        <v>Датум обраде: </v>
      </c>
      <c r="C5" s="153"/>
      <c r="D5" s="174"/>
      <c r="E5" s="174"/>
      <c r="F5" s="175"/>
      <c r="G5" s="174"/>
      <c r="H5" s="174"/>
      <c r="I5" s="174"/>
      <c r="J5" s="174"/>
      <c r="K5" s="174"/>
      <c r="L5" s="174"/>
      <c r="M5" s="174"/>
      <c r="N5" s="174"/>
      <c r="O5" s="176"/>
    </row>
    <row r="6" spans="2:15" ht="16.5">
      <c r="B6" s="109"/>
      <c r="C6" s="153"/>
      <c r="D6" s="292"/>
      <c r="E6" s="174"/>
      <c r="F6" s="175"/>
      <c r="G6" s="174"/>
      <c r="H6" s="174"/>
      <c r="I6" s="174"/>
      <c r="J6" s="174"/>
      <c r="K6" s="174"/>
      <c r="L6" s="174"/>
      <c r="M6" s="174"/>
      <c r="N6" s="174"/>
      <c r="O6" s="176"/>
    </row>
    <row r="7" spans="2:15" ht="16.5">
      <c r="B7" s="177"/>
      <c r="C7" s="178"/>
      <c r="D7" s="129"/>
      <c r="E7" s="109"/>
      <c r="G7" s="179"/>
      <c r="H7" s="179"/>
      <c r="I7" s="179"/>
      <c r="J7" s="179"/>
      <c r="K7" s="179"/>
      <c r="L7" s="179"/>
      <c r="M7" s="179"/>
      <c r="N7" s="179"/>
      <c r="O7" s="180"/>
    </row>
    <row r="8" spans="2:15" ht="16.5">
      <c r="B8" s="177"/>
      <c r="C8" s="178"/>
      <c r="D8" s="129"/>
      <c r="E8" s="109" t="str">
        <f>+CONCATENATE("Табела ГТ-16-3.2 Уговорени непрекидни квартални капацитет за "," ",'Naslovna strana'!E15,". годину")</f>
        <v>Табела ГТ-16-3.2 Уговорени непрекидни квартални капацитет за  2023. годину</v>
      </c>
      <c r="G8" s="179"/>
      <c r="H8" s="179"/>
      <c r="I8" s="179"/>
      <c r="J8" s="179"/>
      <c r="K8" s="179"/>
      <c r="L8" s="179"/>
      <c r="M8" s="179"/>
      <c r="N8" s="179"/>
      <c r="O8" s="180" t="s">
        <v>133</v>
      </c>
    </row>
    <row r="9" spans="2:15" ht="15">
      <c r="B9" s="330" t="s">
        <v>96</v>
      </c>
      <c r="C9" s="323"/>
      <c r="D9" s="203" t="s">
        <v>65</v>
      </c>
      <c r="E9" s="204" t="s">
        <v>66</v>
      </c>
      <c r="F9" s="205" t="s">
        <v>67</v>
      </c>
      <c r="G9" s="205" t="s">
        <v>68</v>
      </c>
      <c r="H9" s="204" t="s">
        <v>69</v>
      </c>
      <c r="I9" s="204" t="s">
        <v>70</v>
      </c>
      <c r="J9" s="206" t="s">
        <v>71</v>
      </c>
      <c r="K9" s="204" t="s">
        <v>72</v>
      </c>
      <c r="L9" s="207" t="s">
        <v>73</v>
      </c>
      <c r="M9" s="205" t="s">
        <v>74</v>
      </c>
      <c r="N9" s="208" t="s">
        <v>75</v>
      </c>
      <c r="O9" s="336" t="s">
        <v>76</v>
      </c>
    </row>
    <row r="10" spans="2:15" ht="15">
      <c r="B10" s="238" t="s">
        <v>62</v>
      </c>
      <c r="C10" s="327" t="s">
        <v>174</v>
      </c>
      <c r="D10" s="211">
        <f aca="true" t="shared" si="0" ref="D10:O10">+D11+D12</f>
        <v>0</v>
      </c>
      <c r="E10" s="212">
        <f t="shared" si="0"/>
        <v>0</v>
      </c>
      <c r="F10" s="212">
        <f t="shared" si="0"/>
        <v>0</v>
      </c>
      <c r="G10" s="212">
        <f t="shared" si="0"/>
        <v>0</v>
      </c>
      <c r="H10" s="212">
        <f t="shared" si="0"/>
        <v>0</v>
      </c>
      <c r="I10" s="212">
        <f t="shared" si="0"/>
        <v>0</v>
      </c>
      <c r="J10" s="212">
        <f t="shared" si="0"/>
        <v>0</v>
      </c>
      <c r="K10" s="212">
        <f t="shared" si="0"/>
        <v>0</v>
      </c>
      <c r="L10" s="212">
        <f t="shared" si="0"/>
        <v>0</v>
      </c>
      <c r="M10" s="211">
        <f t="shared" si="0"/>
        <v>0</v>
      </c>
      <c r="N10" s="212">
        <f t="shared" si="0"/>
        <v>0</v>
      </c>
      <c r="O10" s="214">
        <f t="shared" si="0"/>
        <v>0</v>
      </c>
    </row>
    <row r="11" spans="1:15" ht="15">
      <c r="A11" s="133"/>
      <c r="B11" s="328" t="s">
        <v>98</v>
      </c>
      <c r="C11" s="324" t="s">
        <v>136</v>
      </c>
      <c r="D11" s="186"/>
      <c r="E11" s="187"/>
      <c r="F11" s="188"/>
      <c r="G11" s="188"/>
      <c r="H11" s="188"/>
      <c r="I11" s="187"/>
      <c r="J11" s="188"/>
      <c r="K11" s="334"/>
      <c r="L11" s="188"/>
      <c r="M11" s="188"/>
      <c r="N11" s="188"/>
      <c r="O11" s="442"/>
    </row>
    <row r="12" spans="1:16" ht="15">
      <c r="A12" s="133"/>
      <c r="B12" s="329" t="s">
        <v>166</v>
      </c>
      <c r="C12" s="324" t="s">
        <v>114</v>
      </c>
      <c r="D12" s="191"/>
      <c r="E12" s="193"/>
      <c r="F12" s="193"/>
      <c r="G12" s="193"/>
      <c r="H12" s="193"/>
      <c r="I12" s="188"/>
      <c r="J12" s="188"/>
      <c r="K12" s="188"/>
      <c r="L12" s="188"/>
      <c r="M12" s="188"/>
      <c r="N12" s="188"/>
      <c r="O12" s="268"/>
      <c r="P12" s="197"/>
    </row>
    <row r="13" spans="1:16" ht="15">
      <c r="A13" s="133"/>
      <c r="B13" s="325" t="s">
        <v>63</v>
      </c>
      <c r="C13" s="327" t="s">
        <v>208</v>
      </c>
      <c r="D13" s="215">
        <f aca="true" t="shared" si="1" ref="D13:O13">+D14+D15</f>
        <v>0</v>
      </c>
      <c r="E13" s="216">
        <f t="shared" si="1"/>
        <v>0</v>
      </c>
      <c r="F13" s="216">
        <f t="shared" si="1"/>
        <v>0</v>
      </c>
      <c r="G13" s="216">
        <f t="shared" si="1"/>
        <v>0</v>
      </c>
      <c r="H13" s="216">
        <f t="shared" si="1"/>
        <v>0</v>
      </c>
      <c r="I13" s="216">
        <f t="shared" si="1"/>
        <v>0</v>
      </c>
      <c r="J13" s="216">
        <f t="shared" si="1"/>
        <v>0</v>
      </c>
      <c r="K13" s="216">
        <f t="shared" si="1"/>
        <v>0</v>
      </c>
      <c r="L13" s="216">
        <f t="shared" si="1"/>
        <v>0</v>
      </c>
      <c r="M13" s="216">
        <f t="shared" si="1"/>
        <v>0</v>
      </c>
      <c r="N13" s="216">
        <f t="shared" si="1"/>
        <v>0</v>
      </c>
      <c r="O13" s="443">
        <f t="shared" si="1"/>
        <v>0</v>
      </c>
      <c r="P13" s="455"/>
    </row>
    <row r="14" spans="1:15" ht="15">
      <c r="A14" s="133"/>
      <c r="B14" s="32" t="s">
        <v>128</v>
      </c>
      <c r="C14" s="37" t="s">
        <v>120</v>
      </c>
      <c r="D14" s="186"/>
      <c r="E14" s="187"/>
      <c r="F14" s="188"/>
      <c r="G14" s="188"/>
      <c r="H14" s="188"/>
      <c r="I14" s="187"/>
      <c r="J14" s="188"/>
      <c r="K14" s="188"/>
      <c r="L14" s="188"/>
      <c r="M14" s="188"/>
      <c r="N14" s="188"/>
      <c r="O14" s="444"/>
    </row>
    <row r="15" spans="1:15" ht="15">
      <c r="A15" s="133"/>
      <c r="B15" s="295" t="s">
        <v>83</v>
      </c>
      <c r="C15" s="326" t="s">
        <v>97</v>
      </c>
      <c r="D15" s="269"/>
      <c r="E15" s="200"/>
      <c r="F15" s="199"/>
      <c r="G15" s="199"/>
      <c r="H15" s="199"/>
      <c r="I15" s="200"/>
      <c r="J15" s="199"/>
      <c r="K15" s="199"/>
      <c r="L15" s="199"/>
      <c r="M15" s="199"/>
      <c r="N15" s="199"/>
      <c r="O15" s="322"/>
    </row>
  </sheetData>
  <sheetProtection/>
  <printOptions/>
  <pageMargins left="0.2" right="0.2" top="0.25" bottom="0.25" header="0.3" footer="0.3"/>
  <pageSetup horizontalDpi="600" verticalDpi="600" orientation="landscape" paperSize="9" r:id="rId1"/>
  <ignoredErrors>
    <ignoredError sqref="B10:B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showGridLines="0" zoomScalePageLayoutView="0" workbookViewId="0" topLeftCell="A1">
      <selection activeCell="O13" sqref="O13"/>
    </sheetView>
  </sheetViews>
  <sheetFormatPr defaultColWidth="9.140625" defaultRowHeight="15"/>
  <cols>
    <col min="1" max="1" width="2.28125" style="125" customWidth="1"/>
    <col min="2" max="2" width="6.140625" style="125" customWidth="1"/>
    <col min="3" max="3" width="32.00390625" style="125" customWidth="1"/>
    <col min="4" max="15" width="8.421875" style="125" customWidth="1"/>
    <col min="16" max="16" width="33.7109375" style="125" customWidth="1"/>
    <col min="17" max="16384" width="9.140625" style="125" customWidth="1"/>
  </cols>
  <sheetData>
    <row r="1" spans="1:15" ht="16.5">
      <c r="A1" s="126" t="s">
        <v>22</v>
      </c>
      <c r="C1" s="131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2" customHeight="1">
      <c r="A2" s="126"/>
      <c r="C2" s="131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15" ht="16.5">
      <c r="B3" s="109" t="str">
        <f>CONCATENATE('Naslovna strana'!B11," ",'Naslovna strana'!E11)</f>
        <v>Назив енергетског субјекта: </v>
      </c>
      <c r="C3" s="131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5" ht="16.5">
      <c r="B4" s="110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31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2:15" ht="16.5">
      <c r="B5" s="109" t="str">
        <f>+CONCATENATE('Naslovna strana'!B25," ",'Naslovna strana'!E25)</f>
        <v>Датум обраде: </v>
      </c>
      <c r="C5" s="153"/>
      <c r="D5" s="174"/>
      <c r="E5" s="174"/>
      <c r="F5" s="175"/>
      <c r="G5" s="174"/>
      <c r="H5" s="174"/>
      <c r="I5" s="174"/>
      <c r="J5" s="174"/>
      <c r="K5" s="174"/>
      <c r="L5" s="174"/>
      <c r="M5" s="174"/>
      <c r="N5" s="174"/>
      <c r="O5" s="176"/>
    </row>
    <row r="6" spans="2:15" ht="16.5">
      <c r="B6" s="109"/>
      <c r="C6" s="153"/>
      <c r="D6" s="292"/>
      <c r="E6" s="174"/>
      <c r="F6" s="175"/>
      <c r="G6" s="174"/>
      <c r="H6" s="174"/>
      <c r="I6" s="174"/>
      <c r="J6" s="174"/>
      <c r="K6" s="174"/>
      <c r="L6" s="174"/>
      <c r="M6" s="174"/>
      <c r="N6" s="174"/>
      <c r="O6" s="176"/>
    </row>
    <row r="7" spans="2:15" ht="16.5">
      <c r="B7" s="177"/>
      <c r="C7" s="178"/>
      <c r="D7" s="129"/>
      <c r="E7" s="109"/>
      <c r="G7" s="179"/>
      <c r="H7" s="179"/>
      <c r="I7" s="179"/>
      <c r="J7" s="179"/>
      <c r="K7" s="179"/>
      <c r="L7" s="179"/>
      <c r="M7" s="179"/>
      <c r="N7" s="179"/>
      <c r="O7" s="180"/>
    </row>
    <row r="8" spans="2:15" ht="16.5">
      <c r="B8" s="177"/>
      <c r="C8" s="178"/>
      <c r="D8" s="129"/>
      <c r="E8" s="109" t="str">
        <f>+CONCATENATE("Табела ГТ-16-3.3 Уговорени непрекидни месечни тарифни елемент капацитет за "," ",'Naslovna strana'!E15,". годину")</f>
        <v>Табела ГТ-16-3.3 Уговорени непрекидни месечни тарифни елемент капацитет за  2023. годину</v>
      </c>
      <c r="G8" s="179"/>
      <c r="H8" s="179"/>
      <c r="I8" s="179"/>
      <c r="J8" s="179"/>
      <c r="K8" s="179"/>
      <c r="L8" s="179"/>
      <c r="M8" s="179"/>
      <c r="N8" s="179"/>
      <c r="O8" s="180" t="s">
        <v>133</v>
      </c>
    </row>
    <row r="9" spans="2:15" ht="15">
      <c r="B9" s="330" t="s">
        <v>96</v>
      </c>
      <c r="C9" s="323"/>
      <c r="D9" s="203" t="s">
        <v>65</v>
      </c>
      <c r="E9" s="204" t="s">
        <v>66</v>
      </c>
      <c r="F9" s="205" t="s">
        <v>67</v>
      </c>
      <c r="G9" s="205" t="s">
        <v>68</v>
      </c>
      <c r="H9" s="204" t="s">
        <v>69</v>
      </c>
      <c r="I9" s="204" t="s">
        <v>70</v>
      </c>
      <c r="J9" s="206" t="s">
        <v>71</v>
      </c>
      <c r="K9" s="204" t="s">
        <v>72</v>
      </c>
      <c r="L9" s="207" t="s">
        <v>73</v>
      </c>
      <c r="M9" s="205" t="s">
        <v>74</v>
      </c>
      <c r="N9" s="208" t="s">
        <v>75</v>
      </c>
      <c r="O9" s="336" t="s">
        <v>76</v>
      </c>
    </row>
    <row r="10" spans="2:15" ht="15">
      <c r="B10" s="238" t="s">
        <v>62</v>
      </c>
      <c r="C10" s="327" t="s">
        <v>175</v>
      </c>
      <c r="D10" s="211">
        <f>+D11+D12</f>
        <v>0</v>
      </c>
      <c r="E10" s="212">
        <f aca="true" t="shared" si="0" ref="E10:O10">+E11+E12</f>
        <v>0</v>
      </c>
      <c r="F10" s="212">
        <f t="shared" si="0"/>
        <v>0</v>
      </c>
      <c r="G10" s="212">
        <f t="shared" si="0"/>
        <v>0</v>
      </c>
      <c r="H10" s="212">
        <f t="shared" si="0"/>
        <v>0</v>
      </c>
      <c r="I10" s="212">
        <f t="shared" si="0"/>
        <v>0</v>
      </c>
      <c r="J10" s="212">
        <f t="shared" si="0"/>
        <v>0</v>
      </c>
      <c r="K10" s="212">
        <f t="shared" si="0"/>
        <v>0</v>
      </c>
      <c r="L10" s="212">
        <f t="shared" si="0"/>
        <v>0</v>
      </c>
      <c r="M10" s="211">
        <f t="shared" si="0"/>
        <v>0</v>
      </c>
      <c r="N10" s="212">
        <f t="shared" si="0"/>
        <v>0</v>
      </c>
      <c r="O10" s="214">
        <f t="shared" si="0"/>
        <v>0</v>
      </c>
    </row>
    <row r="11" spans="1:15" ht="15">
      <c r="A11" s="133"/>
      <c r="B11" s="328" t="s">
        <v>98</v>
      </c>
      <c r="C11" s="324" t="s">
        <v>136</v>
      </c>
      <c r="D11" s="186"/>
      <c r="E11" s="187"/>
      <c r="F11" s="188"/>
      <c r="G11" s="188"/>
      <c r="H11" s="188"/>
      <c r="I11" s="187"/>
      <c r="J11" s="188"/>
      <c r="K11" s="334"/>
      <c r="L11" s="188"/>
      <c r="M11" s="188"/>
      <c r="N11" s="188"/>
      <c r="O11" s="442"/>
    </row>
    <row r="12" spans="1:16" ht="15">
      <c r="A12" s="133"/>
      <c r="B12" s="329" t="s">
        <v>166</v>
      </c>
      <c r="C12" s="324" t="s">
        <v>114</v>
      </c>
      <c r="D12" s="191"/>
      <c r="E12" s="193"/>
      <c r="F12" s="193"/>
      <c r="G12" s="193"/>
      <c r="H12" s="193"/>
      <c r="I12" s="188"/>
      <c r="J12" s="188"/>
      <c r="K12" s="188"/>
      <c r="L12" s="188"/>
      <c r="M12" s="188"/>
      <c r="N12" s="188"/>
      <c r="O12" s="442"/>
      <c r="P12" s="451"/>
    </row>
    <row r="13" spans="1:16" ht="15">
      <c r="A13" s="133"/>
      <c r="B13" s="325" t="s">
        <v>63</v>
      </c>
      <c r="C13" s="327" t="s">
        <v>208</v>
      </c>
      <c r="D13" s="215">
        <f>+D14+D15</f>
        <v>0</v>
      </c>
      <c r="E13" s="216">
        <f aca="true" t="shared" si="1" ref="E13:O13">+E14+E15</f>
        <v>0</v>
      </c>
      <c r="F13" s="216">
        <f t="shared" si="1"/>
        <v>0</v>
      </c>
      <c r="G13" s="216">
        <f t="shared" si="1"/>
        <v>0</v>
      </c>
      <c r="H13" s="216">
        <f t="shared" si="1"/>
        <v>0</v>
      </c>
      <c r="I13" s="216">
        <f t="shared" si="1"/>
        <v>0</v>
      </c>
      <c r="J13" s="216">
        <f t="shared" si="1"/>
        <v>0</v>
      </c>
      <c r="K13" s="216">
        <f t="shared" si="1"/>
        <v>0</v>
      </c>
      <c r="L13" s="216">
        <f t="shared" si="1"/>
        <v>0</v>
      </c>
      <c r="M13" s="216">
        <f t="shared" si="1"/>
        <v>0</v>
      </c>
      <c r="N13" s="216">
        <f t="shared" si="1"/>
        <v>0</v>
      </c>
      <c r="O13" s="443">
        <f t="shared" si="1"/>
        <v>0</v>
      </c>
      <c r="P13" s="452"/>
    </row>
    <row r="14" spans="1:15" ht="15">
      <c r="A14" s="133"/>
      <c r="B14" s="32" t="s">
        <v>128</v>
      </c>
      <c r="C14" s="37" t="s">
        <v>120</v>
      </c>
      <c r="D14" s="186"/>
      <c r="E14" s="187"/>
      <c r="F14" s="188"/>
      <c r="G14" s="188"/>
      <c r="H14" s="188"/>
      <c r="I14" s="187"/>
      <c r="J14" s="188"/>
      <c r="K14" s="188"/>
      <c r="L14" s="188"/>
      <c r="M14" s="188"/>
      <c r="N14" s="188"/>
      <c r="O14" s="444"/>
    </row>
    <row r="15" spans="1:15" ht="15">
      <c r="A15" s="133"/>
      <c r="B15" s="295" t="s">
        <v>83</v>
      </c>
      <c r="C15" s="326" t="s">
        <v>97</v>
      </c>
      <c r="D15" s="269"/>
      <c r="E15" s="200"/>
      <c r="F15" s="199"/>
      <c r="G15" s="199"/>
      <c r="H15" s="199"/>
      <c r="I15" s="200"/>
      <c r="J15" s="199"/>
      <c r="K15" s="199"/>
      <c r="L15" s="199"/>
      <c r="M15" s="199"/>
      <c r="N15" s="199"/>
      <c r="O15" s="322"/>
    </row>
  </sheetData>
  <sheetProtection/>
  <printOptions/>
  <pageMargins left="0.2" right="0.2" top="0.25" bottom="0.25" header="0.3" footer="0.3"/>
  <pageSetup horizontalDpi="600" verticalDpi="600" orientation="landscape" paperSize="9" r:id="rId1"/>
  <ignoredErrors>
    <ignoredError sqref="B10:B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A15"/>
  <sheetViews>
    <sheetView showGridLines="0" zoomScalePageLayoutView="0" workbookViewId="0" topLeftCell="A1">
      <selection activeCell="M13" sqref="M13"/>
    </sheetView>
  </sheetViews>
  <sheetFormatPr defaultColWidth="9.140625" defaultRowHeight="15"/>
  <cols>
    <col min="1" max="1" width="2.28125" style="125" customWidth="1"/>
    <col min="2" max="2" width="6.140625" style="125" customWidth="1"/>
    <col min="3" max="3" width="32.00390625" style="125" customWidth="1"/>
    <col min="4" max="15" width="8.421875" style="125" customWidth="1"/>
    <col min="16" max="16" width="34.28125" style="125" customWidth="1"/>
    <col min="17" max="16384" width="9.140625" style="125" customWidth="1"/>
  </cols>
  <sheetData>
    <row r="1" spans="1:15" ht="16.5">
      <c r="A1" s="126" t="s">
        <v>22</v>
      </c>
      <c r="C1" s="131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2" customHeight="1">
      <c r="A2" s="126"/>
      <c r="C2" s="131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15" ht="16.5">
      <c r="B3" s="109" t="str">
        <f>CONCATENATE('Naslovna strana'!B11," ",'Naslovna strana'!E11)</f>
        <v>Назив енергетског субјекта: </v>
      </c>
      <c r="C3" s="131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5" ht="16.5">
      <c r="B4" s="110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31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2:15" ht="16.5">
      <c r="B5" s="109" t="str">
        <f>+CONCATENATE('Naslovna strana'!B25," ",'Naslovna strana'!E25)</f>
        <v>Датум обраде: </v>
      </c>
      <c r="C5" s="153"/>
      <c r="D5" s="174"/>
      <c r="E5" s="174"/>
      <c r="F5" s="175"/>
      <c r="G5" s="174"/>
      <c r="H5" s="174"/>
      <c r="I5" s="174"/>
      <c r="J5" s="174"/>
      <c r="K5" s="174"/>
      <c r="L5" s="174"/>
      <c r="M5" s="174"/>
      <c r="N5" s="174"/>
      <c r="O5" s="176"/>
    </row>
    <row r="6" spans="2:15" ht="16.5">
      <c r="B6" s="109"/>
      <c r="C6" s="153"/>
      <c r="D6" s="292"/>
      <c r="E6" s="174"/>
      <c r="F6" s="175"/>
      <c r="G6" s="174"/>
      <c r="H6" s="174"/>
      <c r="I6" s="174"/>
      <c r="J6" s="174"/>
      <c r="K6" s="174"/>
      <c r="L6" s="174"/>
      <c r="M6" s="174"/>
      <c r="N6" s="174"/>
      <c r="O6" s="176"/>
    </row>
    <row r="7" spans="2:15" ht="16.5">
      <c r="B7" s="177"/>
      <c r="C7" s="178"/>
      <c r="D7" s="129"/>
      <c r="E7" s="109"/>
      <c r="G7" s="179"/>
      <c r="H7" s="179"/>
      <c r="I7" s="179"/>
      <c r="J7" s="179"/>
      <c r="K7" s="179"/>
      <c r="L7" s="179"/>
      <c r="M7" s="179"/>
      <c r="N7" s="179"/>
      <c r="O7" s="180"/>
    </row>
    <row r="8" spans="2:16" ht="16.5">
      <c r="B8" s="177"/>
      <c r="C8" s="178"/>
      <c r="D8" s="129"/>
      <c r="E8" s="109" t="str">
        <f>+CONCATENATE("Табела ГТ-16-3.4 Уговорени непрекидни дневни капацитет за "," ",'Naslovna strana'!E15,". годину")</f>
        <v>Табела ГТ-16-3.4 Уговорени непрекидни дневни капацитет за  2023. годину</v>
      </c>
      <c r="G8" s="179"/>
      <c r="H8" s="179"/>
      <c r="I8" s="179"/>
      <c r="J8" s="179"/>
      <c r="K8" s="179"/>
      <c r="L8" s="179"/>
      <c r="M8" s="179"/>
      <c r="N8" s="179"/>
      <c r="O8" s="180" t="s">
        <v>133</v>
      </c>
      <c r="P8" s="449"/>
    </row>
    <row r="9" spans="2:15" ht="15">
      <c r="B9" s="330" t="s">
        <v>96</v>
      </c>
      <c r="C9" s="323"/>
      <c r="D9" s="203" t="s">
        <v>65</v>
      </c>
      <c r="E9" s="204" t="s">
        <v>66</v>
      </c>
      <c r="F9" s="205" t="s">
        <v>67</v>
      </c>
      <c r="G9" s="205" t="s">
        <v>68</v>
      </c>
      <c r="H9" s="204" t="s">
        <v>69</v>
      </c>
      <c r="I9" s="204" t="s">
        <v>70</v>
      </c>
      <c r="J9" s="206" t="s">
        <v>71</v>
      </c>
      <c r="K9" s="204" t="s">
        <v>72</v>
      </c>
      <c r="L9" s="207" t="s">
        <v>73</v>
      </c>
      <c r="M9" s="205" t="s">
        <v>74</v>
      </c>
      <c r="N9" s="208" t="s">
        <v>75</v>
      </c>
      <c r="O9" s="336" t="s">
        <v>76</v>
      </c>
    </row>
    <row r="10" spans="2:15" ht="15">
      <c r="B10" s="238" t="s">
        <v>62</v>
      </c>
      <c r="C10" s="327" t="s">
        <v>176</v>
      </c>
      <c r="D10" s="211">
        <f>+D11+D12</f>
        <v>0</v>
      </c>
      <c r="E10" s="212">
        <f aca="true" t="shared" si="0" ref="E10:O10">+E11+E12</f>
        <v>0</v>
      </c>
      <c r="F10" s="212">
        <f t="shared" si="0"/>
        <v>0</v>
      </c>
      <c r="G10" s="212">
        <f t="shared" si="0"/>
        <v>0</v>
      </c>
      <c r="H10" s="212">
        <f t="shared" si="0"/>
        <v>0</v>
      </c>
      <c r="I10" s="212">
        <f t="shared" si="0"/>
        <v>0</v>
      </c>
      <c r="J10" s="212">
        <f t="shared" si="0"/>
        <v>0</v>
      </c>
      <c r="K10" s="212">
        <f t="shared" si="0"/>
        <v>0</v>
      </c>
      <c r="L10" s="212">
        <f t="shared" si="0"/>
        <v>0</v>
      </c>
      <c r="M10" s="211">
        <f t="shared" si="0"/>
        <v>0</v>
      </c>
      <c r="N10" s="212">
        <f t="shared" si="0"/>
        <v>0</v>
      </c>
      <c r="O10" s="214">
        <f t="shared" si="0"/>
        <v>0</v>
      </c>
    </row>
    <row r="11" spans="1:15" ht="15">
      <c r="A11" s="133"/>
      <c r="B11" s="328" t="s">
        <v>98</v>
      </c>
      <c r="C11" s="324" t="s">
        <v>136</v>
      </c>
      <c r="D11" s="186"/>
      <c r="E11" s="187"/>
      <c r="F11" s="188"/>
      <c r="G11" s="188"/>
      <c r="H11" s="188"/>
      <c r="I11" s="187"/>
      <c r="J11" s="188"/>
      <c r="K11" s="334"/>
      <c r="L11" s="188"/>
      <c r="M11" s="188"/>
      <c r="N11" s="188"/>
      <c r="O11" s="442"/>
    </row>
    <row r="12" spans="1:16" ht="15">
      <c r="A12" s="133"/>
      <c r="B12" s="329" t="s">
        <v>166</v>
      </c>
      <c r="C12" s="324" t="s">
        <v>114</v>
      </c>
      <c r="D12" s="191"/>
      <c r="E12" s="193"/>
      <c r="F12" s="193"/>
      <c r="G12" s="193"/>
      <c r="H12" s="193"/>
      <c r="I12" s="188"/>
      <c r="J12" s="188"/>
      <c r="K12" s="188"/>
      <c r="L12" s="188"/>
      <c r="M12" s="188"/>
      <c r="N12" s="188"/>
      <c r="O12" s="442"/>
      <c r="P12" s="197"/>
    </row>
    <row r="13" spans="1:27" ht="15">
      <c r="A13" s="133"/>
      <c r="B13" s="325" t="s">
        <v>63</v>
      </c>
      <c r="C13" s="327" t="s">
        <v>208</v>
      </c>
      <c r="D13" s="215">
        <f>+D14+D15</f>
        <v>0</v>
      </c>
      <c r="E13" s="216">
        <f aca="true" t="shared" si="1" ref="E13:O13">+E14+E15</f>
        <v>0</v>
      </c>
      <c r="F13" s="216">
        <f t="shared" si="1"/>
        <v>0</v>
      </c>
      <c r="G13" s="216">
        <f t="shared" si="1"/>
        <v>0</v>
      </c>
      <c r="H13" s="216">
        <f t="shared" si="1"/>
        <v>0</v>
      </c>
      <c r="I13" s="216">
        <f t="shared" si="1"/>
        <v>0</v>
      </c>
      <c r="J13" s="216">
        <f t="shared" si="1"/>
        <v>0</v>
      </c>
      <c r="K13" s="216">
        <f t="shared" si="1"/>
        <v>0</v>
      </c>
      <c r="L13" s="216">
        <f t="shared" si="1"/>
        <v>0</v>
      </c>
      <c r="M13" s="216">
        <f t="shared" si="1"/>
        <v>0</v>
      </c>
      <c r="N13" s="216">
        <f t="shared" si="1"/>
        <v>0</v>
      </c>
      <c r="O13" s="443">
        <f t="shared" si="1"/>
        <v>0</v>
      </c>
      <c r="P13" s="455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</row>
    <row r="14" spans="1:15" ht="15">
      <c r="A14" s="133"/>
      <c r="B14" s="32" t="s">
        <v>128</v>
      </c>
      <c r="C14" s="37" t="s">
        <v>120</v>
      </c>
      <c r="D14" s="186"/>
      <c r="E14" s="187"/>
      <c r="F14" s="188"/>
      <c r="G14" s="188"/>
      <c r="H14" s="188"/>
      <c r="I14" s="187"/>
      <c r="J14" s="188"/>
      <c r="K14" s="188"/>
      <c r="L14" s="188"/>
      <c r="M14" s="188"/>
      <c r="N14" s="188"/>
      <c r="O14" s="444"/>
    </row>
    <row r="15" spans="1:15" ht="15">
      <c r="A15" s="133"/>
      <c r="B15" s="295" t="s">
        <v>83</v>
      </c>
      <c r="C15" s="326" t="s">
        <v>97</v>
      </c>
      <c r="D15" s="269"/>
      <c r="E15" s="200"/>
      <c r="F15" s="199"/>
      <c r="G15" s="199"/>
      <c r="H15" s="199"/>
      <c r="I15" s="200"/>
      <c r="J15" s="199"/>
      <c r="K15" s="199"/>
      <c r="L15" s="199"/>
      <c r="M15" s="199"/>
      <c r="N15" s="199"/>
      <c r="O15" s="322"/>
    </row>
  </sheetData>
  <sheetProtection/>
  <printOptions/>
  <pageMargins left="0.2" right="0.2" top="0.25" bottom="0.25" header="0.3" footer="0.3"/>
  <pageSetup horizontalDpi="600" verticalDpi="600" orientation="landscape" paperSize="9" r:id="rId1"/>
  <ignoredErrors>
    <ignoredError sqref="B10:B1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"/>
  <sheetViews>
    <sheetView showGridLines="0" zoomScalePageLayoutView="0" workbookViewId="0" topLeftCell="A1">
      <selection activeCell="K13" sqref="K13"/>
    </sheetView>
  </sheetViews>
  <sheetFormatPr defaultColWidth="9.140625" defaultRowHeight="15"/>
  <cols>
    <col min="1" max="1" width="2.28125" style="125" customWidth="1"/>
    <col min="2" max="2" width="6.140625" style="125" customWidth="1"/>
    <col min="3" max="3" width="31.28125" style="125" customWidth="1"/>
    <col min="4" max="15" width="8.421875" style="125" customWidth="1"/>
    <col min="16" max="16" width="33.28125" style="125" customWidth="1"/>
    <col min="17" max="16384" width="9.140625" style="125" customWidth="1"/>
  </cols>
  <sheetData>
    <row r="1" spans="1:15" ht="16.5">
      <c r="A1" s="126" t="s">
        <v>22</v>
      </c>
      <c r="C1" s="131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2" customHeight="1">
      <c r="A2" s="126"/>
      <c r="C2" s="131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15" ht="16.5">
      <c r="B3" s="109" t="str">
        <f>CONCATENATE('Naslovna strana'!B11," ",'Naslovna strana'!E11)</f>
        <v>Назив енергетског субјекта: </v>
      </c>
      <c r="C3" s="131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5" ht="16.5">
      <c r="B4" s="110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31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2:15" ht="16.5">
      <c r="B5" s="109" t="str">
        <f>+CONCATENATE('Naslovna strana'!B25," ",'Naslovna strana'!E25)</f>
        <v>Датум обраде: </v>
      </c>
      <c r="C5" s="153"/>
      <c r="D5" s="174"/>
      <c r="E5" s="174"/>
      <c r="F5" s="175"/>
      <c r="G5" s="174"/>
      <c r="H5" s="174"/>
      <c r="I5" s="174"/>
      <c r="J5" s="174"/>
      <c r="K5" s="174"/>
      <c r="L5" s="174"/>
      <c r="M5" s="174"/>
      <c r="N5" s="174"/>
      <c r="O5" s="176"/>
    </row>
    <row r="6" spans="2:15" ht="16.5">
      <c r="B6" s="109"/>
      <c r="C6" s="153"/>
      <c r="D6" s="292"/>
      <c r="E6" s="174"/>
      <c r="F6" s="175"/>
      <c r="G6" s="174"/>
      <c r="H6" s="174"/>
      <c r="I6" s="174"/>
      <c r="J6" s="174"/>
      <c r="K6" s="174"/>
      <c r="L6" s="174"/>
      <c r="M6" s="174"/>
      <c r="N6" s="174"/>
      <c r="O6" s="176"/>
    </row>
    <row r="7" spans="2:15" ht="16.5">
      <c r="B7" s="177"/>
      <c r="C7" s="178"/>
      <c r="D7" s="129"/>
      <c r="E7" s="109"/>
      <c r="G7" s="179"/>
      <c r="H7" s="179"/>
      <c r="I7" s="179"/>
      <c r="J7" s="179"/>
      <c r="K7" s="179"/>
      <c r="L7" s="179"/>
      <c r="M7" s="179"/>
      <c r="N7" s="179"/>
      <c r="O7" s="180"/>
    </row>
    <row r="8" spans="2:15" ht="16.5">
      <c r="B8" s="177"/>
      <c r="C8" s="178"/>
      <c r="D8" s="129"/>
      <c r="E8" s="109" t="str">
        <f>+CONCATENATE("Табела ГТ-16-3.5 Уговорени непрекидни унутар-дневни капацитет за "," ",'Naslovna strana'!E15,". годину")</f>
        <v>Табела ГТ-16-3.5 Уговорени непрекидни унутар-дневни капацитет за  2023. годину</v>
      </c>
      <c r="G8" s="179"/>
      <c r="H8" s="179"/>
      <c r="I8" s="179"/>
      <c r="J8" s="179"/>
      <c r="K8" s="179"/>
      <c r="L8" s="179"/>
      <c r="M8" s="179"/>
      <c r="N8" s="179"/>
      <c r="O8" s="180" t="s">
        <v>133</v>
      </c>
    </row>
    <row r="9" spans="2:15" ht="15">
      <c r="B9" s="330" t="s">
        <v>96</v>
      </c>
      <c r="C9" s="323"/>
      <c r="D9" s="203" t="s">
        <v>65</v>
      </c>
      <c r="E9" s="204" t="s">
        <v>66</v>
      </c>
      <c r="F9" s="205" t="s">
        <v>67</v>
      </c>
      <c r="G9" s="205" t="s">
        <v>68</v>
      </c>
      <c r="H9" s="204" t="s">
        <v>69</v>
      </c>
      <c r="I9" s="204" t="s">
        <v>70</v>
      </c>
      <c r="J9" s="206" t="s">
        <v>71</v>
      </c>
      <c r="K9" s="204" t="s">
        <v>72</v>
      </c>
      <c r="L9" s="207" t="s">
        <v>73</v>
      </c>
      <c r="M9" s="205" t="s">
        <v>74</v>
      </c>
      <c r="N9" s="208" t="s">
        <v>75</v>
      </c>
      <c r="O9" s="336" t="s">
        <v>76</v>
      </c>
    </row>
    <row r="10" spans="2:15" ht="15" customHeight="1">
      <c r="B10" s="238" t="s">
        <v>62</v>
      </c>
      <c r="C10" s="327" t="s">
        <v>177</v>
      </c>
      <c r="D10" s="211">
        <f>+D11+D12</f>
        <v>0</v>
      </c>
      <c r="E10" s="212">
        <f aca="true" t="shared" si="0" ref="E10:O10">+E11+E12</f>
        <v>0</v>
      </c>
      <c r="F10" s="212">
        <f t="shared" si="0"/>
        <v>0</v>
      </c>
      <c r="G10" s="212">
        <f t="shared" si="0"/>
        <v>0</v>
      </c>
      <c r="H10" s="212">
        <f t="shared" si="0"/>
        <v>0</v>
      </c>
      <c r="I10" s="212">
        <f t="shared" si="0"/>
        <v>0</v>
      </c>
      <c r="J10" s="212">
        <f t="shared" si="0"/>
        <v>0</v>
      </c>
      <c r="K10" s="212">
        <f t="shared" si="0"/>
        <v>0</v>
      </c>
      <c r="L10" s="212">
        <f t="shared" si="0"/>
        <v>0</v>
      </c>
      <c r="M10" s="211">
        <f t="shared" si="0"/>
        <v>0</v>
      </c>
      <c r="N10" s="212">
        <f t="shared" si="0"/>
        <v>0</v>
      </c>
      <c r="O10" s="214">
        <f t="shared" si="0"/>
        <v>0</v>
      </c>
    </row>
    <row r="11" spans="1:15" ht="15">
      <c r="A11" s="133"/>
      <c r="B11" s="328" t="s">
        <v>98</v>
      </c>
      <c r="C11" s="324" t="s">
        <v>136</v>
      </c>
      <c r="D11" s="186"/>
      <c r="E11" s="187"/>
      <c r="F11" s="188"/>
      <c r="G11" s="188"/>
      <c r="H11" s="188"/>
      <c r="I11" s="187"/>
      <c r="J11" s="188"/>
      <c r="K11" s="334"/>
      <c r="L11" s="188"/>
      <c r="M11" s="188"/>
      <c r="N11" s="188"/>
      <c r="O11" s="442"/>
    </row>
    <row r="12" spans="1:16" ht="15">
      <c r="A12" s="133"/>
      <c r="B12" s="329" t="s">
        <v>166</v>
      </c>
      <c r="C12" s="324" t="s">
        <v>114</v>
      </c>
      <c r="D12" s="191"/>
      <c r="E12" s="193"/>
      <c r="F12" s="193"/>
      <c r="G12" s="193"/>
      <c r="H12" s="193"/>
      <c r="I12" s="188"/>
      <c r="J12" s="188"/>
      <c r="K12" s="188"/>
      <c r="L12" s="188"/>
      <c r="M12" s="188"/>
      <c r="N12" s="188"/>
      <c r="O12" s="442"/>
      <c r="P12" s="197"/>
    </row>
    <row r="13" spans="1:16" ht="15" customHeight="1">
      <c r="A13" s="133"/>
      <c r="B13" s="325" t="s">
        <v>63</v>
      </c>
      <c r="C13" s="327" t="s">
        <v>208</v>
      </c>
      <c r="D13" s="215">
        <f>+D14+D15</f>
        <v>0</v>
      </c>
      <c r="E13" s="216">
        <f aca="true" t="shared" si="1" ref="E13:O13">+E14+E15</f>
        <v>0</v>
      </c>
      <c r="F13" s="216">
        <f t="shared" si="1"/>
        <v>0</v>
      </c>
      <c r="G13" s="216">
        <f t="shared" si="1"/>
        <v>0</v>
      </c>
      <c r="H13" s="216">
        <f t="shared" si="1"/>
        <v>0</v>
      </c>
      <c r="I13" s="216">
        <f t="shared" si="1"/>
        <v>0</v>
      </c>
      <c r="J13" s="216">
        <f t="shared" si="1"/>
        <v>0</v>
      </c>
      <c r="K13" s="216">
        <f t="shared" si="1"/>
        <v>0</v>
      </c>
      <c r="L13" s="216">
        <f t="shared" si="1"/>
        <v>0</v>
      </c>
      <c r="M13" s="216">
        <f t="shared" si="1"/>
        <v>0</v>
      </c>
      <c r="N13" s="216">
        <f t="shared" si="1"/>
        <v>0</v>
      </c>
      <c r="O13" s="443">
        <f t="shared" si="1"/>
        <v>0</v>
      </c>
      <c r="P13" s="455"/>
    </row>
    <row r="14" spans="1:15" ht="15">
      <c r="A14" s="133"/>
      <c r="B14" s="32" t="s">
        <v>128</v>
      </c>
      <c r="C14" s="37" t="s">
        <v>120</v>
      </c>
      <c r="D14" s="186"/>
      <c r="E14" s="187"/>
      <c r="F14" s="188"/>
      <c r="G14" s="188"/>
      <c r="H14" s="188"/>
      <c r="I14" s="187"/>
      <c r="J14" s="188"/>
      <c r="K14" s="188"/>
      <c r="L14" s="188"/>
      <c r="M14" s="188"/>
      <c r="N14" s="188"/>
      <c r="O14" s="444"/>
    </row>
    <row r="15" spans="1:15" ht="15">
      <c r="A15" s="133"/>
      <c r="B15" s="295" t="s">
        <v>83</v>
      </c>
      <c r="C15" s="326" t="s">
        <v>97</v>
      </c>
      <c r="D15" s="269"/>
      <c r="E15" s="200"/>
      <c r="F15" s="199"/>
      <c r="G15" s="199"/>
      <c r="H15" s="199"/>
      <c r="I15" s="200"/>
      <c r="J15" s="199"/>
      <c r="K15" s="199"/>
      <c r="L15" s="199"/>
      <c r="M15" s="199"/>
      <c r="N15" s="199"/>
      <c r="O15" s="322"/>
    </row>
  </sheetData>
  <sheetProtection/>
  <printOptions/>
  <pageMargins left="0.2" right="0.2" top="0.25" bottom="0.25" header="0.3" footer="0.3"/>
  <pageSetup horizontalDpi="600" verticalDpi="600" orientation="landscape" paperSize="9" r:id="rId1"/>
  <ignoredErrors>
    <ignoredError sqref="B10:B1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showGridLines="0" zoomScalePageLayoutView="0" workbookViewId="0" topLeftCell="A1">
      <selection activeCell="L20" sqref="L20"/>
    </sheetView>
  </sheetViews>
  <sheetFormatPr defaultColWidth="9.140625" defaultRowHeight="15"/>
  <cols>
    <col min="1" max="1" width="2.28125" style="125" customWidth="1"/>
    <col min="2" max="2" width="5.421875" style="125" customWidth="1"/>
    <col min="3" max="3" width="32.7109375" style="125" customWidth="1"/>
    <col min="4" max="15" width="8.421875" style="125" customWidth="1"/>
    <col min="16" max="16" width="34.140625" style="125" customWidth="1"/>
    <col min="17" max="16384" width="9.140625" style="125" customWidth="1"/>
  </cols>
  <sheetData>
    <row r="1" spans="1:15" ht="16.5">
      <c r="A1" s="126" t="s">
        <v>22</v>
      </c>
      <c r="C1" s="131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2" customHeight="1">
      <c r="A2" s="126"/>
      <c r="C2" s="131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15" ht="16.5">
      <c r="B3" s="109" t="str">
        <f>CONCATENATE('Naslovna strana'!B11," ",'Naslovna strana'!E11)</f>
        <v>Назив енергетског субјекта: </v>
      </c>
      <c r="C3" s="131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5" ht="16.5">
      <c r="B4" s="110" t="str">
        <f>+CONCATENATE('Naslovna strana'!B8," ",'Naslovna strana'!E8)</f>
        <v>Енергетска делатност: Транспорт природног гаса и управљање транспортним системом</v>
      </c>
      <c r="C4" s="131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2:15" ht="16.5">
      <c r="B5" s="109" t="str">
        <f>+CONCATENATE('Naslovna strana'!B25," ",'Naslovna strana'!E25)</f>
        <v>Датум обраде: </v>
      </c>
      <c r="C5" s="153"/>
      <c r="D5" s="174"/>
      <c r="E5" s="174"/>
      <c r="F5" s="175"/>
      <c r="G5" s="174"/>
      <c r="H5" s="174"/>
      <c r="I5" s="174"/>
      <c r="J5" s="174"/>
      <c r="K5" s="174"/>
      <c r="L5" s="174"/>
      <c r="M5" s="174"/>
      <c r="N5" s="174"/>
      <c r="O5" s="176"/>
    </row>
    <row r="6" spans="2:15" ht="16.5">
      <c r="B6" s="109"/>
      <c r="C6" s="153"/>
      <c r="D6" s="292"/>
      <c r="E6" s="174"/>
      <c r="F6" s="175"/>
      <c r="G6" s="174"/>
      <c r="H6" s="174"/>
      <c r="I6" s="174"/>
      <c r="J6" s="174"/>
      <c r="K6" s="174"/>
      <c r="L6" s="174"/>
      <c r="M6" s="174"/>
      <c r="N6" s="174"/>
      <c r="O6" s="176"/>
    </row>
    <row r="7" spans="2:15" ht="16.5">
      <c r="B7" s="177"/>
      <c r="C7" s="178"/>
      <c r="D7" s="129"/>
      <c r="E7" s="109"/>
      <c r="G7" s="179"/>
      <c r="H7" s="179"/>
      <c r="I7" s="179"/>
      <c r="J7" s="179"/>
      <c r="K7" s="179"/>
      <c r="L7" s="179"/>
      <c r="M7" s="179"/>
      <c r="N7" s="179"/>
      <c r="O7" s="180"/>
    </row>
    <row r="8" spans="2:16" ht="16.5">
      <c r="B8" s="177"/>
      <c r="C8" s="178"/>
      <c r="D8" s="129"/>
      <c r="E8" s="109" t="str">
        <f>+CONCATENATE("Табела ГТ-16-3.6 Уговорени прекидни дневни капацитет за "," ",'Naslovna strana'!E15,". годину")</f>
        <v>Табела ГТ-16-3.6 Уговорени прекидни дневни капацитет за  2023. годину</v>
      </c>
      <c r="G8" s="179"/>
      <c r="H8" s="179"/>
      <c r="I8" s="179"/>
      <c r="J8" s="179"/>
      <c r="K8" s="179"/>
      <c r="L8" s="179"/>
      <c r="M8" s="179"/>
      <c r="N8" s="179"/>
      <c r="O8" s="180" t="s">
        <v>133</v>
      </c>
      <c r="P8" s="449"/>
    </row>
    <row r="9" spans="2:16" ht="15">
      <c r="B9" s="330" t="s">
        <v>96</v>
      </c>
      <c r="C9" s="323"/>
      <c r="D9" s="203" t="s">
        <v>65</v>
      </c>
      <c r="E9" s="204" t="s">
        <v>66</v>
      </c>
      <c r="F9" s="205" t="s">
        <v>67</v>
      </c>
      <c r="G9" s="205" t="s">
        <v>68</v>
      </c>
      <c r="H9" s="204" t="s">
        <v>69</v>
      </c>
      <c r="I9" s="204" t="s">
        <v>70</v>
      </c>
      <c r="J9" s="206" t="s">
        <v>71</v>
      </c>
      <c r="K9" s="204" t="s">
        <v>72</v>
      </c>
      <c r="L9" s="207" t="s">
        <v>73</v>
      </c>
      <c r="M9" s="205" t="s">
        <v>74</v>
      </c>
      <c r="N9" s="208" t="s">
        <v>75</v>
      </c>
      <c r="O9" s="336" t="s">
        <v>76</v>
      </c>
      <c r="P9" s="197"/>
    </row>
    <row r="10" spans="2:16" ht="15" customHeight="1">
      <c r="B10" s="238" t="s">
        <v>62</v>
      </c>
      <c r="C10" s="327" t="s">
        <v>178</v>
      </c>
      <c r="D10" s="211">
        <f>+D11+D12</f>
        <v>0</v>
      </c>
      <c r="E10" s="212">
        <f aca="true" t="shared" si="0" ref="E10:O10">+E11+E12</f>
        <v>0</v>
      </c>
      <c r="F10" s="212">
        <f t="shared" si="0"/>
        <v>0</v>
      </c>
      <c r="G10" s="212">
        <f t="shared" si="0"/>
        <v>0</v>
      </c>
      <c r="H10" s="212">
        <f t="shared" si="0"/>
        <v>0</v>
      </c>
      <c r="I10" s="212">
        <f t="shared" si="0"/>
        <v>0</v>
      </c>
      <c r="J10" s="212">
        <f t="shared" si="0"/>
        <v>0</v>
      </c>
      <c r="K10" s="212">
        <f t="shared" si="0"/>
        <v>0</v>
      </c>
      <c r="L10" s="212">
        <f t="shared" si="0"/>
        <v>0</v>
      </c>
      <c r="M10" s="211">
        <f t="shared" si="0"/>
        <v>0</v>
      </c>
      <c r="N10" s="212">
        <f t="shared" si="0"/>
        <v>0</v>
      </c>
      <c r="O10" s="214">
        <f t="shared" si="0"/>
        <v>0</v>
      </c>
      <c r="P10" s="197"/>
    </row>
    <row r="11" spans="1:16" ht="15">
      <c r="A11" s="133"/>
      <c r="B11" s="328" t="s">
        <v>98</v>
      </c>
      <c r="C11" s="324" t="s">
        <v>136</v>
      </c>
      <c r="D11" s="186"/>
      <c r="E11" s="187"/>
      <c r="F11" s="188"/>
      <c r="G11" s="188"/>
      <c r="H11" s="188"/>
      <c r="I11" s="187"/>
      <c r="J11" s="188"/>
      <c r="K11" s="334"/>
      <c r="L11" s="188"/>
      <c r="M11" s="188"/>
      <c r="N11" s="188"/>
      <c r="O11" s="442"/>
      <c r="P11" s="197"/>
    </row>
    <row r="12" spans="1:16" ht="15">
      <c r="A12" s="133"/>
      <c r="B12" s="329" t="s">
        <v>166</v>
      </c>
      <c r="C12" s="324" t="s">
        <v>114</v>
      </c>
      <c r="D12" s="191"/>
      <c r="E12" s="193"/>
      <c r="F12" s="193"/>
      <c r="G12" s="193"/>
      <c r="H12" s="193"/>
      <c r="I12" s="188"/>
      <c r="J12" s="188"/>
      <c r="K12" s="188"/>
      <c r="L12" s="188"/>
      <c r="M12" s="188"/>
      <c r="N12" s="188"/>
      <c r="O12" s="442"/>
      <c r="P12" s="197"/>
    </row>
    <row r="13" spans="1:16" ht="15" customHeight="1">
      <c r="A13" s="133"/>
      <c r="B13" s="325" t="s">
        <v>63</v>
      </c>
      <c r="C13" s="327" t="s">
        <v>208</v>
      </c>
      <c r="D13" s="215">
        <f>+D14+D15</f>
        <v>0</v>
      </c>
      <c r="E13" s="216">
        <f aca="true" t="shared" si="1" ref="E13:O13">+E14+E15</f>
        <v>0</v>
      </c>
      <c r="F13" s="216">
        <f t="shared" si="1"/>
        <v>0</v>
      </c>
      <c r="G13" s="216">
        <f t="shared" si="1"/>
        <v>0</v>
      </c>
      <c r="H13" s="216">
        <f t="shared" si="1"/>
        <v>0</v>
      </c>
      <c r="I13" s="216">
        <f t="shared" si="1"/>
        <v>0</v>
      </c>
      <c r="J13" s="216">
        <f t="shared" si="1"/>
        <v>0</v>
      </c>
      <c r="K13" s="216">
        <f t="shared" si="1"/>
        <v>0</v>
      </c>
      <c r="L13" s="216">
        <f t="shared" si="1"/>
        <v>0</v>
      </c>
      <c r="M13" s="216">
        <f t="shared" si="1"/>
        <v>0</v>
      </c>
      <c r="N13" s="216">
        <f t="shared" si="1"/>
        <v>0</v>
      </c>
      <c r="O13" s="443">
        <f t="shared" si="1"/>
        <v>0</v>
      </c>
      <c r="P13" s="455"/>
    </row>
    <row r="14" spans="1:16" ht="15">
      <c r="A14" s="133"/>
      <c r="B14" s="32" t="s">
        <v>128</v>
      </c>
      <c r="C14" s="37" t="s">
        <v>120</v>
      </c>
      <c r="D14" s="186"/>
      <c r="E14" s="187"/>
      <c r="F14" s="188"/>
      <c r="G14" s="188"/>
      <c r="H14" s="188"/>
      <c r="I14" s="187"/>
      <c r="J14" s="188"/>
      <c r="K14" s="188"/>
      <c r="L14" s="188"/>
      <c r="M14" s="188"/>
      <c r="N14" s="188"/>
      <c r="O14" s="444"/>
      <c r="P14" s="197"/>
    </row>
    <row r="15" spans="1:16" ht="15">
      <c r="A15" s="133"/>
      <c r="B15" s="295" t="s">
        <v>83</v>
      </c>
      <c r="C15" s="326" t="s">
        <v>97</v>
      </c>
      <c r="D15" s="269"/>
      <c r="E15" s="200"/>
      <c r="F15" s="199"/>
      <c r="G15" s="199"/>
      <c r="H15" s="199"/>
      <c r="I15" s="200"/>
      <c r="J15" s="199"/>
      <c r="K15" s="199"/>
      <c r="L15" s="199"/>
      <c r="M15" s="199"/>
      <c r="N15" s="199"/>
      <c r="O15" s="322"/>
      <c r="P15" s="197"/>
    </row>
  </sheetData>
  <sheetProtection/>
  <printOptions/>
  <pageMargins left="0.2" right="0.2" top="0.25" bottom="0.25" header="0.3" footer="0.3"/>
  <pageSetup horizontalDpi="600" verticalDpi="600" orientation="landscape" paperSize="9" r:id="rId1"/>
  <ignoredErrors>
    <ignoredError sqref="B10: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Branka Tubin</dc:creator>
  <cp:keywords/>
  <dc:description/>
  <cp:lastModifiedBy>AERS</cp:lastModifiedBy>
  <cp:lastPrinted>2022-01-18T13:29:07Z</cp:lastPrinted>
  <dcterms:created xsi:type="dcterms:W3CDTF">2014-01-24T10:47:57Z</dcterms:created>
  <dcterms:modified xsi:type="dcterms:W3CDTF">2023-12-29T09:50:58Z</dcterms:modified>
  <cp:category/>
  <cp:version/>
  <cp:contentType/>
  <cp:contentStatus/>
</cp:coreProperties>
</file>